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codeName="ThisWorkbook" defaultThemeVersion="166925"/>
  <mc:AlternateContent xmlns:mc="http://schemas.openxmlformats.org/markup-compatibility/2006">
    <mc:Choice Requires="x15">
      <x15ac:absPath xmlns:x15ac="http://schemas.microsoft.com/office/spreadsheetml/2010/11/ac" url="C:\Users\ATroc\OneDrive - BIC\Documents\"/>
    </mc:Choice>
  </mc:AlternateContent>
  <xr:revisionPtr revIDLastSave="0" documentId="8_{3336D689-9FF2-475B-9C24-6399B4019F74}" xr6:coauthVersionLast="47" xr6:coauthVersionMax="47" xr10:uidLastSave="{00000000-0000-0000-0000-000000000000}"/>
  <bookViews>
    <workbookView xWindow="-110" yWindow="-110" windowWidth="19420" windowHeight="10300" tabRatio="495" xr2:uid="{1BA8E19B-0516-40B2-972B-55A242634417}"/>
  </bookViews>
  <sheets>
    <sheet name="Druk zamówień" sheetId="10" r:id="rId1"/>
    <sheet name="PC2 code" sheetId="18" state="hidden" r:id="rId2"/>
    <sheet name="Payment Term" sheetId="14" state="hidden" r:id="rId3"/>
  </sheets>
  <definedNames>
    <definedName name="_xlnm._FilterDatabase" localSheetId="0" hidden="1">'Druk zamówień'!$AM$15:$AM$678</definedName>
    <definedName name="_xlnm._FilterDatabase" localSheetId="2" hidden="1">'Payment Term'!$E$1:$I$1438</definedName>
    <definedName name="A_Z_703_TAR_703">#REF!</definedName>
    <definedName name="ABC_571_KRA_571">#REF!</definedName>
    <definedName name="ABC_597_LUB_597">#REF!</definedName>
    <definedName name="ABI_008_GRU_008">#REF!</definedName>
    <definedName name="ABI_505_WAR_211">#REF!</definedName>
    <definedName name="ABI_505_WAR_505">#REF!</definedName>
    <definedName name="ABR_604_WAR_388">#REF!</definedName>
    <definedName name="AFL_706_KOŚ_706">#REF!</definedName>
    <definedName name="AGA_778_RAD_778">#REF!</definedName>
    <definedName name="AGM_611_WŁO_611">#REF!</definedName>
    <definedName name="AKS_895_PRZ_895">#REF!</definedName>
    <definedName name="AKS_895_PRZ_897">#REF!</definedName>
    <definedName name="AKU_457_POZ_457">#REF!</definedName>
    <definedName name="ALE_133_GNI_133">#REF!</definedName>
    <definedName name="ALF_678_LUB_678">#REF!</definedName>
    <definedName name="ALL_045_SIE_033">#REF!</definedName>
    <definedName name="ALL_045_SOK_045">#REF!</definedName>
    <definedName name="ALM_630_SIE_630">#REF!</definedName>
    <definedName name="ALT_897_WŁO_897">#REF!</definedName>
    <definedName name="AMB_198_PSZ_198">#REF!</definedName>
    <definedName name="AMB_198_PSZ_965">#REF!</definedName>
    <definedName name="AN__979_JAS_979">#REF!</definedName>
    <definedName name="ANM_254_PŁO_254">#REF!</definedName>
    <definedName name="ANM_605_PRZ_373">#REF!</definedName>
    <definedName name="ARP_294_ŁÓD_294">#REF!</definedName>
    <definedName name="ART_026_OPO_026">#REF!</definedName>
    <definedName name="ART_055_PAB_039">#REF!</definedName>
    <definedName name="ART_055_PAB_055">#REF!</definedName>
    <definedName name="ART_712_KOŁ_712">#REF!</definedName>
    <definedName name="ART_975_DOB_975">#REF!</definedName>
    <definedName name="ART_975_OLS_976">#REF!</definedName>
    <definedName name="AST_158_ŁOM_158">#REF!</definedName>
    <definedName name="AST_880_BIŁ_880">#REF!</definedName>
    <definedName name="ATE_822_KRA_822">#REF!</definedName>
    <definedName name="ATU_486_WRO_486">#REF!</definedName>
    <definedName name="AZE_333_ZAM_333">#REF!</definedName>
    <definedName name="AZY_337_STR_338">#REF!</definedName>
    <definedName name="AZY_337_WAR_337">#REF!</definedName>
    <definedName name="B_S_452_SZC_452">#REF!</definedName>
    <definedName name="BAW_425_BIA_425">#REF!</definedName>
    <definedName name="BDS_360_BIA_362">#REF!</definedName>
    <definedName name="BDS_360_WAR_360">#REF!</definedName>
    <definedName name="BER_804_POZ_829">#REF!</definedName>
    <definedName name="BES_427_BIE_428">#REF!</definedName>
    <definedName name="BES_427_CIE_427">#REF!</definedName>
    <definedName name="BES_697_OST_697">#REF!</definedName>
    <definedName name="BIU_010_CZĘ_010">#REF!</definedName>
    <definedName name="BIU_023_KĘD_023">#REF!</definedName>
    <definedName name="BIU_024_STA_024">#REF!</definedName>
    <definedName name="BIU_029_KRA_535">#REF!</definedName>
    <definedName name="BIU_032_ZIE_032">#REF!</definedName>
    <definedName name="BIU_032_ZIE_785">#REF!</definedName>
    <definedName name="BIU_050_KAT_050">#REF!</definedName>
    <definedName name="BIU_051_TOR_051">#REF!</definedName>
    <definedName name="BIU_056_KRO_056">#REF!</definedName>
    <definedName name="BIU_058_RAD_058">#REF!</definedName>
    <definedName name="BIU_139_BYD_139">#REF!</definedName>
    <definedName name="BIU_170_BIA_170">#REF!</definedName>
    <definedName name="BIU_279_KRA_279">#REF!</definedName>
    <definedName name="BIU_377_POZ_377">#REF!</definedName>
    <definedName name="BIU_394_CHR_394">#REF!</definedName>
    <definedName name="BIU_422_LUB_422">#REF!</definedName>
    <definedName name="BIU_422_ZGO_423">#REF!</definedName>
    <definedName name="BIU_426_KUT_426">#REF!</definedName>
    <definedName name="BIU_533_GRY_533">#REF!</definedName>
    <definedName name="BIU_571_BĘD_571">#REF!</definedName>
    <definedName name="BIU_609_SKO_609">#REF!</definedName>
    <definedName name="BIU_620_RZE_390">#REF!</definedName>
    <definedName name="BIU_625_BIA_322">#REF!</definedName>
    <definedName name="BIU_625_BYD_832">#REF!</definedName>
    <definedName name="BIU_625_CIE_403">#REF!</definedName>
    <definedName name="BIU_625_GDA_405">#REF!</definedName>
    <definedName name="BIU_625_JAW_743">#REF!</definedName>
    <definedName name="BIU_625_KIE_724">#REF!</definedName>
    <definedName name="BIU_625_KRA_053">#REF!</definedName>
    <definedName name="BIU_625_KRA_833">#REF!</definedName>
    <definedName name="BIU_625_KUT_790">#REF!</definedName>
    <definedName name="BIU_625_LUB_407">#REF!</definedName>
    <definedName name="BIU_625_ŁOM_419">#REF!</definedName>
    <definedName name="BIU_625_ŁOM_625">#REF!</definedName>
    <definedName name="BIU_625_ŁÓD_192">#REF!</definedName>
    <definedName name="BIU_625_OST_957">#REF!</definedName>
    <definedName name="BIU_625_STA_347">#REF!</definedName>
    <definedName name="BIU_625_SZC_404">#REF!</definedName>
    <definedName name="BIU_625_SZC_408">#REF!</definedName>
    <definedName name="BIU_625_SZC_626">#REF!</definedName>
    <definedName name="BIU_625_TOR_933">#REF!</definedName>
    <definedName name="BIU_625_WAŁ_228">#REF!</definedName>
    <definedName name="BIU_625_ZAB_652">#REF!</definedName>
    <definedName name="BIU_625_ZGO_229">#REF!</definedName>
    <definedName name="BIU_760_OST_760">#REF!</definedName>
    <definedName name="BIU_791_KRA_791">#REF!</definedName>
    <definedName name="BIU_813_ZIE_813">#REF!</definedName>
    <definedName name="BIU_819_LES_819">#REF!</definedName>
    <definedName name="BIU_909_MIĘ_909">#REF!</definedName>
    <definedName name="BIU_917_JAR_917">#REF!</definedName>
    <definedName name="BLY_689_JAS_689">#REF!</definedName>
    <definedName name="BOM_473_ŁÓD_473">#REF!</definedName>
    <definedName name="BON_137_LUB_137">#REF!</definedName>
    <definedName name="CAR_233_JAS_233">#REF!</definedName>
    <definedName name="CDN_642_JEL_426">#REF!</definedName>
    <definedName name="CEL_435_WRO_435">#REF!</definedName>
    <definedName name="COL_511_SZC_511">#REF!</definedName>
    <definedName name="COL_511_SZC_512">#REF!</definedName>
    <definedName name="CON_388_KAT_388">#REF!</definedName>
    <definedName name="COR_629_ZDU_629">#REF!</definedName>
    <definedName name="CRO_998_KRO_273">#REF!</definedName>
    <definedName name="DAK_291_WAR_291">#REF!</definedName>
    <definedName name="DAL_071_LUB_071">#REF!</definedName>
    <definedName name="DAL_071_LUB_700">#REF!</definedName>
    <definedName name="DAL_071_RZE_289">#REF!</definedName>
    <definedName name="DAV_934_GOS_934">#REF!</definedName>
    <definedName name="DAX_103_POZ_103">#REF!</definedName>
    <definedName name="DEL_458_LUB_458">#REF!</definedName>
    <definedName name="DEL_555_BYD_196">#REF!</definedName>
    <definedName name="DEL_555_KIE_409">#REF!</definedName>
    <definedName name="DEL_555_KRA_407">#REF!</definedName>
    <definedName name="DEL_555_ŁOM_422">#REF!</definedName>
    <definedName name="DEL_555_ŁÓD_431">#REF!</definedName>
    <definedName name="DEL_555_OLS_932">#REF!</definedName>
    <definedName name="DEL_555_OST_960">#REF!</definedName>
    <definedName name="DEL_555_STA_842">#REF!</definedName>
    <definedName name="DEL_555_SZC_591">#REF!</definedName>
    <definedName name="DEL_555_ŚRE_555">#REF!</definedName>
    <definedName name="DEL_555_WAR_998">#REF!</definedName>
    <definedName name="DEL_555_WRO_459">#REF!</definedName>
    <definedName name="DEL_555_ZIE_916">#REF!</definedName>
    <definedName name="DEN_401_PRZ_403">#REF!</definedName>
    <definedName name="DEN_401_SZC_401">#REF!</definedName>
    <definedName name="DIN_074_JAS_075">#REF!</definedName>
    <definedName name="DIN_074_KRO_074">#REF!</definedName>
    <definedName name="DIN_074_PIO_077">#REF!</definedName>
    <definedName name="DIN_074_RZE_976">#REF!</definedName>
    <definedName name="DIN_074_WOL_083">#REF!</definedName>
    <definedName name="DM_917_WIE_917">#REF!</definedName>
    <definedName name="DUE_506_KIE_212">#REF!</definedName>
    <definedName name="DUO_859_ZAK_836">#REF!</definedName>
    <definedName name="EDM_382_LEG_382">#REF!</definedName>
    <definedName name="EKO_014_KĄT_015">#REF!</definedName>
    <definedName name="EKO_717_ELB_717">#REF!</definedName>
    <definedName name="EKO_899_BYD_899">#REF!</definedName>
    <definedName name="EMP_288_SOC_290">#REF!</definedName>
    <definedName name="EMP_288_WAR_288">#REF!</definedName>
    <definedName name="ERA_168_AUG_168">#REF!</definedName>
    <definedName name="ERI_402_WRO_402">#REF!</definedName>
    <definedName name="EUM_468_WAR_154">#REF!</definedName>
    <definedName name="EUR_092_KRA_092">#REF!</definedName>
    <definedName name="EUR_092_RZE_676">#REF!</definedName>
    <definedName name="EUR_192_BIA_085">#REF!</definedName>
    <definedName name="EUR_192_CHO_414">#REF!</definedName>
    <definedName name="EUR_192_CZE_345">#REF!</definedName>
    <definedName name="EUR_192_GDA_443">#REF!</definedName>
    <definedName name="EUR_192_GDY_897">#REF!</definedName>
    <definedName name="EUR_192_GOR_372">#REF!</definedName>
    <definedName name="EUR_192_KOB_442">#REF!</definedName>
    <definedName name="EUR_192_KOM_192">#REF!</definedName>
    <definedName name="EUR_192_KOM_344">#REF!</definedName>
    <definedName name="EUR_192_KOM_437">#REF!</definedName>
    <definedName name="EUR_192_LUB_447">#REF!</definedName>
    <definedName name="EUR_192_ŁÓD_262">#REF!</definedName>
    <definedName name="EUR_192_NIE_440">#REF!</definedName>
    <definedName name="EUR_192_NOW_749">#REF!</definedName>
    <definedName name="EUR_192_OLS_449">#REF!</definedName>
    <definedName name="EUR_192_PLE_444">#REF!</definedName>
    <definedName name="EUR_192_SOS_450">#REF!</definedName>
    <definedName name="EUR_192_SZC_439">#REF!</definedName>
    <definedName name="EUR_192_TOR_448">#REF!</definedName>
    <definedName name="EUR_501_BŁO_967">#REF!</definedName>
    <definedName name="EUR_501_KOM_207">#REF!</definedName>
    <definedName name="EUR_501_PIŃ_205">#REF!</definedName>
    <definedName name="EXC_371_WAR_371">#REF!</definedName>
    <definedName name="F.H_005_WRO_005">#REF!</definedName>
    <definedName name="F.H_005_WRO_006">#REF!</definedName>
    <definedName name="FAM_415_RAD_415">#REF!</definedName>
    <definedName name="FAR_118_WĘG_118">#REF!</definedName>
    <definedName name="FAR_530_GDA_909">#REF!</definedName>
    <definedName name="FAR_530_OLS_238">#REF!</definedName>
    <definedName name="FIM_627_ŁÓD_627">#REF!</definedName>
    <definedName name="FOR_562_WŁO_562">#REF!</definedName>
    <definedName name="FOT_550_PRU_284">#REF!</definedName>
    <definedName name="FOT_550_PRU_550">#REF!</definedName>
    <definedName name="FRA_711_KON_711">#REF!</definedName>
    <definedName name="FRE_482_BIA_228">#REF!</definedName>
    <definedName name="FRE_482_CZĘ_230">#REF!</definedName>
    <definedName name="FRE_482_KIE_684">#REF!</definedName>
    <definedName name="FRE_482_KOS_341">#REF!</definedName>
    <definedName name="FRE_482_LEG_334">#REF!</definedName>
    <definedName name="FRE_482_LUB_227">#REF!</definedName>
    <definedName name="FRE_482_OZA_897">#REF!</definedName>
    <definedName name="FRE_482_RAD_224">#REF!</definedName>
    <definedName name="FRE_482_RZE_225">#REF!</definedName>
    <definedName name="FRE_482_SAN_226">#REF!</definedName>
    <definedName name="FRE_482_SIE_413">#REF!</definedName>
    <definedName name="FRE_482_STA_222">#REF!</definedName>
    <definedName name="FRE_482_TAR_223">#REF!</definedName>
    <definedName name="FRE_482_ZAM_229">#REF!</definedName>
    <definedName name="FRI_097_KLA_969">#REF!</definedName>
    <definedName name="FRI_097_WAR_097">#REF!</definedName>
    <definedName name="FRI_097_WAR_967">#REF!</definedName>
    <definedName name="GAM_244_BIE_244">#REF!</definedName>
    <definedName name="GAM_244_BIE_251">#REF!</definedName>
    <definedName name="GHA_931_SUW_931">#REF!</definedName>
    <definedName name="GLO_007_BIA_007">#REF!</definedName>
    <definedName name="GLO_396_WAR_396">#REF!</definedName>
    <definedName name="GLO_797_SUC_712">#REF!</definedName>
    <definedName name="GLO_797_WAR_797">#REF!</definedName>
    <definedName name="GLO_931_SUW_931">#REF!</definedName>
    <definedName name="GM__066_GLI_066">#REF!</definedName>
    <definedName name="GNI_835_GNI_127">#REF!</definedName>
    <definedName name="GNI_835_GNI_835">#REF!</definedName>
    <definedName name="GRA_361_KIE_361">#REF!</definedName>
    <definedName name="GRA_495_KAT_495">#REF!</definedName>
    <definedName name="GRA_792_BIA_792">#REF!</definedName>
    <definedName name="GRE_374_BIE_374">#REF!</definedName>
    <definedName name="GRO_414_ŁÓD_414">#REF!</definedName>
    <definedName name="HAL_008_CZĘ_008">#REF!</definedName>
    <definedName name="HAL_008_ŁÓD_145">#REF!</definedName>
    <definedName name="HAS_560_WRO_714">#REF!</definedName>
    <definedName name="HAZ_655_ŁOW_655">#REF!</definedName>
    <definedName name="HEK_639_TOR_639">#REF!</definedName>
    <definedName name="HEL_094_WAR_094">#REF!</definedName>
    <definedName name="HEL_094_WAR_814">#REF!</definedName>
    <definedName name="HEX_904_PIA_904">#REF!</definedName>
    <definedName name="HEX_904_WAR_905">#REF!</definedName>
    <definedName name="HON_110_SKA_110">#REF!</definedName>
    <definedName name="HUR_412_KIE_412">#REF!</definedName>
    <definedName name="HUR_424_RZE_424">#REF!</definedName>
    <definedName name="HUR_464_ŻNI_464">#REF!</definedName>
    <definedName name="HUR_526_BYD_526">#REF!</definedName>
    <definedName name="HUR_602_OST_602">#REF!</definedName>
    <definedName name="INF_093_WAŁ_093">#REF!</definedName>
    <definedName name="INF_483_SIE_483">#REF!</definedName>
    <definedName name="INT_419_TYC_419">#REF!</definedName>
    <definedName name="INT_419_TYC_590">#REF!</definedName>
    <definedName name="INT_568_BIA_305">#REF!</definedName>
    <definedName name="ISA_704_GOS_704">#REF!</definedName>
    <definedName name="ISA_704_WŁO_705">#REF!</definedName>
    <definedName name="JET_315_LUB_523">#REF!</definedName>
    <definedName name="JET_315_WAR_007">#REF!</definedName>
    <definedName name="JET_315_WAR_155">#REF!</definedName>
    <definedName name="JTW_554_MRĄ_554">#REF!</definedName>
    <definedName name="JUR_254_ELB_254">#REF!</definedName>
    <definedName name="KAR_640_SUC_640">#REF!</definedName>
    <definedName name="KAS_995_GDY_995">#REF!</definedName>
    <definedName name="KLE_259_IŁA_259">#REF!</definedName>
    <definedName name="KLE_494_TOR_494">#REF!</definedName>
    <definedName name="Klient_SHP2">OFFSET(#REF!, 0, 0,#REF!, 1)</definedName>
    <definedName name="KME_674_KOB_674">#REF!</definedName>
    <definedName name="KOD_177_PIO_236">#REF!</definedName>
    <definedName name="KOG_837_DĘB_152">#REF!</definedName>
    <definedName name="KOG_837_DĘB_833">#REF!</definedName>
    <definedName name="KOG_837_RZE_610">#REF!</definedName>
    <definedName name="KOL_243_KIE_243">#REF!</definedName>
    <definedName name="KOL_243_MOŚ_245">#REF!</definedName>
    <definedName name="KOM_370_WAR_041">#REF!</definedName>
    <definedName name="KON_580_KIE_580">#REF!</definedName>
    <definedName name="KOR_797_SKA_090">#REF!</definedName>
    <definedName name="KRA_535_OBR_535">#REF!</definedName>
    <definedName name="KRE_154_TUR_154">#REF!</definedName>
    <definedName name="LAG_395_BŁO_396">#REF!</definedName>
    <definedName name="LAG_395_WAR_395">#REF!</definedName>
    <definedName name="LEV_196_OLK_196">#REF!</definedName>
    <definedName name="LIG_169_JAN_169">#REF!</definedName>
    <definedName name="LIG_169_JEL_172">#REF!</definedName>
    <definedName name="LIM_903_STR_905">#REF!</definedName>
    <definedName name="LIM_903_SZC_903">#REF!</definedName>
    <definedName name="LOB_226_KRA_226">#REF!</definedName>
    <definedName name="LOB_226_KRA_406">#REF!</definedName>
    <definedName name="LUK_537_KAT_537">#REF!</definedName>
    <definedName name="LYR_115_KOM_979">#REF!</definedName>
    <definedName name="M_M_634_BIA_635">#REF!</definedName>
    <definedName name="MAJ_962_WRO_962">#REF!</definedName>
    <definedName name="MAK_691_ZGI_691">#REF!</definedName>
    <definedName name="MAL_372_GĄD_373">#REF!</definedName>
    <definedName name="MAR_198_TAR_198">#REF!</definedName>
    <definedName name="MAR_198_TAR_201">#REF!</definedName>
    <definedName name="MAR_404_EŁK_404">#REF!</definedName>
    <definedName name="MAR_404_ŁOM_407">#REF!</definedName>
    <definedName name="MAR_439_KAM_088">#REF!</definedName>
    <definedName name="MAR_456_KAL_107">#REF!</definedName>
    <definedName name="MAR_879_KOR_879">#REF!</definedName>
    <definedName name="MAR_897_SIE_897">#REF!</definedName>
    <definedName name="MAT_594_WAR_745">#REF!</definedName>
    <definedName name="MAT_594_ZĄB_594">#REF!</definedName>
    <definedName name="MAX_779_CZĘ_779">#REF!</definedName>
    <definedName name="MAX_779_CZĘ_781">#REF!</definedName>
    <definedName name="MEG_455_BYD_456">#REF!</definedName>
    <definedName name="MEG_455_ZŁA_455">#REF!</definedName>
    <definedName name="MEG_631_GDY_631">#REF!</definedName>
    <definedName name="MIL_150_KRĄ_152">#REF!</definedName>
    <definedName name="MIL_150_TOR_150">#REF!</definedName>
    <definedName name="MIN_424_PIŁ_424">#REF!</definedName>
    <definedName name="MIR_966_POZ_966">#REF!</definedName>
    <definedName name="MON_761_SZC_761">#REF!</definedName>
    <definedName name="MPT_040_WRZ_040">#REF!</definedName>
    <definedName name="MUL_242_BRO_242">#REF!</definedName>
    <definedName name="NEN_759_ZAB_657">#REF!</definedName>
    <definedName name="NOV_022_LUB_022">#REF!</definedName>
    <definedName name="OFF_480_WAR_480">#REF!</definedName>
    <definedName name="OFF_509_BIA_509">#REF!</definedName>
    <definedName name="OFF_797_SUC_712">#REF!</definedName>
    <definedName name="OFI_012_SUC_159">#REF!</definedName>
    <definedName name="OME_595_ZIE_595">#REF!</definedName>
    <definedName name="OME_723_GDY_988">#REF!</definedName>
    <definedName name="OPT_988_MIA_988">#REF!</definedName>
    <definedName name="PAP_042_SŁU_043">#REF!</definedName>
    <definedName name="PAP_607_ŁOW_607">#REF!</definedName>
    <definedName name="PAP_635_KAL_635">#REF!</definedName>
    <definedName name="PAP_899_RAW_899">#REF!</definedName>
    <definedName name="PAR_148_WAR_007">#REF!</definedName>
    <definedName name="PAR_148_ZAB_148">#REF!</definedName>
    <definedName name="PAR_148_ZAB_155">#REF!</definedName>
    <definedName name="PAR_183_ŁÓD_183">#REF!</definedName>
    <definedName name="PAR_186_ŁÓD_186">#REF!</definedName>
    <definedName name="PAR_362_WRO_362">#REF!</definedName>
    <definedName name="PAR_454_ZAB_454">#REF!</definedName>
    <definedName name="PAX_433_OLS_433">#REF!</definedName>
    <definedName name="Pay_to">#REF!</definedName>
    <definedName name="Pay_to_name">#REF!</definedName>
    <definedName name="Payment_Term">#REF!</definedName>
    <definedName name="PEN_015_PIŁ_015">#REF!</definedName>
    <definedName name="PGD_555_BYD_196">#REF!</definedName>
    <definedName name="PGD_990_BIA_437">#REF!</definedName>
    <definedName name="PGD_990_BIE_230">#REF!</definedName>
    <definedName name="PGD_990_GDA_111">#REF!</definedName>
    <definedName name="PGD_990_JAR_347">#REF!</definedName>
    <definedName name="PGD_990_KOK_997">#REF!</definedName>
    <definedName name="PGD_990_LUB_253">#REF!</definedName>
    <definedName name="PGD_990_PIA_746">#REF!</definedName>
    <definedName name="PGD_990_POZ_316">#REF!</definedName>
    <definedName name="PGD_990_PRZ_224">#REF!</definedName>
    <definedName name="PGD_990_SIE_019">#REF!</definedName>
    <definedName name="PGD_990_WRO_991">#REF!</definedName>
    <definedName name="PIG_043_DĄB_044">#REF!</definedName>
    <definedName name="PIG_043_SZC_043">#REF!</definedName>
    <definedName name="PIK_420_BYD_420">#REF!</definedName>
    <definedName name="PIO_664_GĄD_511">#REF!</definedName>
    <definedName name="PIO_664_KAM_665">#REF!</definedName>
    <definedName name="PIO_664_POZ_664">#REF!</definedName>
    <definedName name="POL_237_CZĘ_237">#REF!</definedName>
    <definedName name="POL_461_BIA_122">#REF!</definedName>
    <definedName name="POL_461_BYD_123">#REF!</definedName>
    <definedName name="POL_461_GDY_125">#REF!</definedName>
    <definedName name="POL_461_GOR_114">#REF!</definedName>
    <definedName name="POL_461_GOR_421">#REF!</definedName>
    <definedName name="POL_461_GÓR_121">#REF!</definedName>
    <definedName name="POL_461_GRU_110">#REF!</definedName>
    <definedName name="POL_461_KAT_129">#REF!</definedName>
    <definedName name="POL_461_KIE_130">#REF!</definedName>
    <definedName name="POL_461_KRA_131">#REF!</definedName>
    <definedName name="POL_461_ŁÓD_133">#REF!</definedName>
    <definedName name="POL_461_NOW_134">#REF!</definedName>
    <definedName name="POL_461_OLS_136">#REF!</definedName>
    <definedName name="POL_461_POZ_138">#REF!</definedName>
    <definedName name="POL_461_RAD_141">#REF!</definedName>
    <definedName name="POL_461_RZE_142">#REF!</definedName>
    <definedName name="POL_461_SZC_111">#REF!</definedName>
    <definedName name="POL_461_WRO_144">#REF!</definedName>
    <definedName name="POL_461_ZIE_693">#REF!</definedName>
    <definedName name="POL_461_ŻOR_745">#REF!</definedName>
    <definedName name="POL_482_LUB_227">#REF!</definedName>
    <definedName name="POL_531_OPO_531">#REF!</definedName>
    <definedName name="PRE_430_PŁO_430">#REF!</definedName>
    <definedName name="PRO_287_WAR_287">#REF!</definedName>
    <definedName name="PRO_422_KRA_191">#REF!</definedName>
    <definedName name="PRO_422_KRA_422">#REF!</definedName>
    <definedName name="R_R_657_BYD_657">#REF!</definedName>
    <definedName name="RAB_049_KAT_049">#REF!</definedName>
    <definedName name="RAB_049_KAT_440">#REF!</definedName>
    <definedName name="RAK_942_SZC_437">#REF!</definedName>
    <definedName name="RES_345_SZC_345">#REF!</definedName>
    <definedName name="RES_467_RZE_467">#REF!</definedName>
    <definedName name="RJR_138_KON_138">#REF!</definedName>
    <definedName name="rngPaymentTerm">#REF!</definedName>
    <definedName name="ROA_995_BRZ_995">#REF!</definedName>
    <definedName name="ROC_482_KRA_482">#REF!</definedName>
    <definedName name="ROD_062_KOB_335">#REF!</definedName>
    <definedName name="ROD_062_POZ_062">#REF!</definedName>
    <definedName name="ROL_468_NOW_468">#REF!</definedName>
    <definedName name="RUC_959_SOS_927">#REF!</definedName>
    <definedName name="RUC_959_WAR_959">#REF!</definedName>
    <definedName name="SAM_549_GDA_549">#REF!</definedName>
    <definedName name="SAM_557_KRA_557">#REF!</definedName>
    <definedName name="SAT_889_NOW_889">#REF!</definedName>
    <definedName name="SED_606_PIA_374">#REF!</definedName>
    <definedName name="SED_606_POZ_606">#REF!</definedName>
    <definedName name="Ship_to">#REF!</definedName>
    <definedName name="Ship_to_address">#REF!</definedName>
    <definedName name="Slicer_Kategoria1">#N/A</definedName>
    <definedName name="Slicer_Podkategoria1">#N/A</definedName>
    <definedName name="Slicer_Zamówione_produkty">#N/A</definedName>
    <definedName name="SMY_433_ŁÓD_434">#REF!</definedName>
    <definedName name="SMY_433_ŁÓD_855">#REF!</definedName>
    <definedName name="SMY_433_WAR_433">#REF!</definedName>
    <definedName name="SOL_417_CZĘ_417">#REF!</definedName>
    <definedName name="SOM_338_SOS_338">#REF!</definedName>
    <definedName name="SON_183_RZE_183">#REF!</definedName>
    <definedName name="SPI_566_GOR_566">#REF!</definedName>
    <definedName name="STA_348_GDA_185">#REF!</definedName>
    <definedName name="STO_250_LUB_250">#REF!</definedName>
    <definedName name="STO_250_TER_253">#REF!</definedName>
    <definedName name="SUP_256_PUŁ_256">#REF!</definedName>
    <definedName name="SUP_670_KOM_671">#REF!</definedName>
    <definedName name="SUP_670_POZ_670">#REF!</definedName>
    <definedName name="SZU_900_SUW_900">#REF!</definedName>
    <definedName name="TAB_106_KOS_106">#REF!</definedName>
    <definedName name="TAM_326_PRZ_326">#REF!</definedName>
    <definedName name="TAR_784_CZĘ_784">#REF!</definedName>
    <definedName name="TAR_964_OLS_964">#REF!</definedName>
    <definedName name="TDG_637_ZIE_637">#REF!</definedName>
    <definedName name="TEM_009_ŚWI_009">#REF!</definedName>
    <definedName name="TOR_218_KOS_218">#REF!</definedName>
    <definedName name="TRA_802_KAM_802">#REF!</definedName>
    <definedName name="TRA_802_KAM_803">#REF!</definedName>
    <definedName name="TUK_201_RZE_201">#REF!</definedName>
    <definedName name="TYL_714_KON_714">#REF!</definedName>
    <definedName name="TYP_634_WRZ_418">#REF!</definedName>
    <definedName name="TYP_634_WRZ_634">#REF!</definedName>
    <definedName name="_xlnm.Print_Titles" localSheetId="0">'Druk zamówień'!$14:$14</definedName>
    <definedName name="UNIQUE_CODE">#REF!</definedName>
    <definedName name="VEC_904_KAT_884">#REF!</definedName>
    <definedName name="VIO_454_DOB_454">#REF!</definedName>
    <definedName name="VIO_454_STA_477">#REF!</definedName>
    <definedName name="VIS_753_JAS_753">#REF!</definedName>
    <definedName name="WAM_944_LIG_944">#REF!</definedName>
    <definedName name="WAM_944_WRO_405">#REF!</definedName>
    <definedName name="WAS_577_WAR_344">#REF!</definedName>
    <definedName name="WEG_444_GOR_444">#REF!</definedName>
    <definedName name="WEK_476_KRA_476">#REF!</definedName>
    <definedName name="WES_253_ŁĘC_253">#REF!</definedName>
    <definedName name="WID_550_LUB_550">#REF!</definedName>
    <definedName name="WIE_527_MED_527">#REF!</definedName>
    <definedName name="WIK_040_OŻA_040">#REF!</definedName>
    <definedName name="WOG_915_KRO_570">#REF!</definedName>
    <definedName name="WYS_398_BIA_398">#REF!</definedName>
    <definedName name="ZAB_299_POZ_299">#REF!</definedName>
    <definedName name="ZEM_538_MIĘ_711">#REF!</definedName>
    <definedName name="ZET_535_CHO_251">#REF!</definedName>
    <definedName name="ZET_535_SWA_113">#REF!</definedName>
    <definedName name="ZET_598_WAR_365">#REF!</definedName>
    <definedName name="ZIC_201_ŚWI_201">#REF!</definedName>
    <definedName name="Zip_Code">#REF!</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5" i="10" l="1"/>
  <c r="S16" i="10"/>
  <c r="S17" i="10"/>
  <c r="S18" i="10"/>
  <c r="S19" i="10"/>
  <c r="S20" i="10"/>
  <c r="S21" i="10"/>
  <c r="S22" i="10"/>
  <c r="S23" i="10"/>
  <c r="S24" i="10"/>
  <c r="S25" i="10"/>
  <c r="S26" i="10"/>
  <c r="S27" i="10"/>
  <c r="S28" i="10"/>
  <c r="S29" i="10"/>
  <c r="S30" i="10"/>
  <c r="S31" i="10"/>
  <c r="S32" i="10"/>
  <c r="S33" i="10"/>
  <c r="S34" i="10"/>
  <c r="S35" i="10"/>
  <c r="S36" i="10"/>
  <c r="S37" i="10"/>
  <c r="S38" i="10"/>
  <c r="S39" i="10"/>
  <c r="S40" i="10"/>
  <c r="S41" i="10"/>
  <c r="S42" i="10"/>
  <c r="S43" i="10"/>
  <c r="S44" i="10"/>
  <c r="S45" i="10"/>
  <c r="S46" i="10"/>
  <c r="S47" i="10"/>
  <c r="S48" i="10"/>
  <c r="S49" i="10"/>
  <c r="S50" i="10"/>
  <c r="S51" i="10"/>
  <c r="S52" i="10"/>
  <c r="S53" i="10"/>
  <c r="S54" i="10"/>
  <c r="S55" i="10"/>
  <c r="S56" i="10"/>
  <c r="S57" i="10"/>
  <c r="S58" i="10"/>
  <c r="S59" i="10"/>
  <c r="S60" i="10"/>
  <c r="S61" i="10"/>
  <c r="S62" i="10"/>
  <c r="S63" i="10"/>
  <c r="S64" i="10"/>
  <c r="S65" i="10"/>
  <c r="S66" i="10"/>
  <c r="S67" i="10"/>
  <c r="S68" i="10"/>
  <c r="S69" i="10"/>
  <c r="S70" i="10"/>
  <c r="S71" i="10"/>
  <c r="S72" i="10"/>
  <c r="S73" i="10"/>
  <c r="S74" i="10"/>
  <c r="S75" i="10"/>
  <c r="S76" i="10"/>
  <c r="S77" i="10"/>
  <c r="S78" i="10"/>
  <c r="S79" i="10"/>
  <c r="S80" i="10"/>
  <c r="S81" i="10"/>
  <c r="S82" i="10"/>
  <c r="S83" i="10"/>
  <c r="S84" i="10"/>
  <c r="S85" i="10"/>
  <c r="S86" i="10"/>
  <c r="S87" i="10"/>
  <c r="S88" i="10"/>
  <c r="S89" i="10"/>
  <c r="S90" i="10"/>
  <c r="S91" i="10"/>
  <c r="S92" i="10"/>
  <c r="S93" i="10"/>
  <c r="S94" i="10"/>
  <c r="S95" i="10"/>
  <c r="S96" i="10"/>
  <c r="S97" i="10"/>
  <c r="S98" i="10"/>
  <c r="S99" i="10"/>
  <c r="S100" i="10"/>
  <c r="S101" i="10"/>
  <c r="S102" i="10"/>
  <c r="S103" i="10"/>
  <c r="S104" i="10"/>
  <c r="S105" i="10"/>
  <c r="S106" i="10"/>
  <c r="S107" i="10"/>
  <c r="S108" i="10"/>
  <c r="S109" i="10"/>
  <c r="S110" i="10"/>
  <c r="S111" i="10"/>
  <c r="S112" i="10"/>
  <c r="S113" i="10"/>
  <c r="S114" i="10"/>
  <c r="S115" i="10"/>
  <c r="S116" i="10"/>
  <c r="S117" i="10"/>
  <c r="S118" i="10"/>
  <c r="S119" i="10"/>
  <c r="S120" i="10"/>
  <c r="S121" i="10"/>
  <c r="S122" i="10"/>
  <c r="S123" i="10"/>
  <c r="S124" i="10"/>
  <c r="S125" i="10"/>
  <c r="S126" i="10"/>
  <c r="S127" i="10"/>
  <c r="S128" i="10"/>
  <c r="S129" i="10"/>
  <c r="S130" i="10"/>
  <c r="S131" i="10"/>
  <c r="S132" i="10"/>
  <c r="S133" i="10"/>
  <c r="S134" i="10"/>
  <c r="S135" i="10"/>
  <c r="S136" i="10"/>
  <c r="S137" i="10"/>
  <c r="S138" i="10"/>
  <c r="S139" i="10"/>
  <c r="S140" i="10"/>
  <c r="S141" i="10"/>
  <c r="S142" i="10"/>
  <c r="S143" i="10"/>
  <c r="S144" i="10"/>
  <c r="S145" i="10"/>
  <c r="S146" i="10"/>
  <c r="S147" i="10"/>
  <c r="S148" i="10"/>
  <c r="S149" i="10"/>
  <c r="S150" i="10"/>
  <c r="S151" i="10"/>
  <c r="S152" i="10"/>
  <c r="S153" i="10"/>
  <c r="S154" i="10"/>
  <c r="S155" i="10"/>
  <c r="S156" i="10"/>
  <c r="S157" i="10"/>
  <c r="S158" i="10"/>
  <c r="S159" i="10"/>
  <c r="S160" i="10"/>
  <c r="S161" i="10"/>
  <c r="S162" i="10"/>
  <c r="S163" i="10"/>
  <c r="S164" i="10"/>
  <c r="S165" i="10"/>
  <c r="S166" i="10"/>
  <c r="S167" i="10"/>
  <c r="S168" i="10"/>
  <c r="S169" i="10"/>
  <c r="S170" i="10"/>
  <c r="S171" i="10"/>
  <c r="S172" i="10"/>
  <c r="S173" i="10"/>
  <c r="S174" i="10"/>
  <c r="S175" i="10"/>
  <c r="S176" i="10"/>
  <c r="S177" i="10"/>
  <c r="S178" i="10"/>
  <c r="S179" i="10"/>
  <c r="S180" i="10"/>
  <c r="S181" i="10"/>
  <c r="S182" i="10"/>
  <c r="S183" i="10"/>
  <c r="S184" i="10"/>
  <c r="S185" i="10"/>
  <c r="S186" i="10"/>
  <c r="S187" i="10"/>
  <c r="S188" i="10"/>
  <c r="S189" i="10"/>
  <c r="S190" i="10"/>
  <c r="S191" i="10"/>
  <c r="S192" i="10"/>
  <c r="S193" i="10"/>
  <c r="S194" i="10"/>
  <c r="S195" i="10"/>
  <c r="S196" i="10"/>
  <c r="S197" i="10"/>
  <c r="S198" i="10"/>
  <c r="S199" i="10"/>
  <c r="S200" i="10"/>
  <c r="S201" i="10"/>
  <c r="S202" i="10"/>
  <c r="S203" i="10"/>
  <c r="S204" i="10"/>
  <c r="S205" i="10"/>
  <c r="S206" i="10"/>
  <c r="S207" i="10"/>
  <c r="S208" i="10"/>
  <c r="S209" i="10"/>
  <c r="S210" i="10"/>
  <c r="S211" i="10"/>
  <c r="S212" i="10"/>
  <c r="S213" i="10"/>
  <c r="S214" i="10"/>
  <c r="S215" i="10"/>
  <c r="S216" i="10"/>
  <c r="S217" i="10"/>
  <c r="S218" i="10"/>
  <c r="S219" i="10"/>
  <c r="S220" i="10"/>
  <c r="S221" i="10"/>
  <c r="S222" i="10"/>
  <c r="S223" i="10"/>
  <c r="S224" i="10"/>
  <c r="S225" i="10"/>
  <c r="S226" i="10"/>
  <c r="S227" i="10"/>
  <c r="S228" i="10"/>
  <c r="S229" i="10"/>
  <c r="S230" i="10"/>
  <c r="S231" i="10"/>
  <c r="S232" i="10"/>
  <c r="S233" i="10"/>
  <c r="S234" i="10"/>
  <c r="S235" i="10"/>
  <c r="S236" i="10"/>
  <c r="S237" i="10"/>
  <c r="S238" i="10"/>
  <c r="S239" i="10"/>
  <c r="S240" i="10"/>
  <c r="S241" i="10"/>
  <c r="S242" i="10"/>
  <c r="S243" i="10"/>
  <c r="S244" i="10"/>
  <c r="S245" i="10"/>
  <c r="S246" i="10"/>
  <c r="S247" i="10"/>
  <c r="S248" i="10"/>
  <c r="S249" i="10"/>
  <c r="S250" i="10"/>
  <c r="S251" i="10"/>
  <c r="S252" i="10"/>
  <c r="S253" i="10"/>
  <c r="S254" i="10"/>
  <c r="S255" i="10"/>
  <c r="S256" i="10"/>
  <c r="S257" i="10"/>
  <c r="S258" i="10"/>
  <c r="S259" i="10"/>
  <c r="S260" i="10"/>
  <c r="S261" i="10"/>
  <c r="S262" i="10"/>
  <c r="S263" i="10"/>
  <c r="S264" i="10"/>
  <c r="S265" i="10"/>
  <c r="S266" i="10"/>
  <c r="S267" i="10"/>
  <c r="S268" i="10"/>
  <c r="S269" i="10"/>
  <c r="S270" i="10"/>
  <c r="S271" i="10"/>
  <c r="S272" i="10"/>
  <c r="S273" i="10"/>
  <c r="S274" i="10"/>
  <c r="S275" i="10"/>
  <c r="S276" i="10"/>
  <c r="S277" i="10"/>
  <c r="S278" i="10"/>
  <c r="S279" i="10"/>
  <c r="S280" i="10"/>
  <c r="S281" i="10"/>
  <c r="S282" i="10"/>
  <c r="S283" i="10"/>
  <c r="S284" i="10"/>
  <c r="S285" i="10"/>
  <c r="S286" i="10"/>
  <c r="S287" i="10"/>
  <c r="S288" i="10"/>
  <c r="S289" i="10"/>
  <c r="S290" i="10"/>
  <c r="S291" i="10"/>
  <c r="S292" i="10"/>
  <c r="S293" i="10"/>
  <c r="S294" i="10"/>
  <c r="S295" i="10"/>
  <c r="S296" i="10"/>
  <c r="S297" i="10"/>
  <c r="S298" i="10"/>
  <c r="S299" i="10"/>
  <c r="S300" i="10"/>
  <c r="S301" i="10"/>
  <c r="S302" i="10"/>
  <c r="S303" i="10"/>
  <c r="S304" i="10"/>
  <c r="S305" i="10"/>
  <c r="S306" i="10"/>
  <c r="S307" i="10"/>
  <c r="S308" i="10"/>
  <c r="S309" i="10"/>
  <c r="S310" i="10"/>
  <c r="S311" i="10"/>
  <c r="S312" i="10"/>
  <c r="S313" i="10"/>
  <c r="S314" i="10"/>
  <c r="S315" i="10"/>
  <c r="S316" i="10"/>
  <c r="S317" i="10"/>
  <c r="S318" i="10"/>
  <c r="S319" i="10"/>
  <c r="S320" i="10"/>
  <c r="S321" i="10"/>
  <c r="S322" i="10"/>
  <c r="S323" i="10"/>
  <c r="S324" i="10"/>
  <c r="S325" i="10"/>
  <c r="S326" i="10"/>
  <c r="S327" i="10"/>
  <c r="S328" i="10"/>
  <c r="S329" i="10"/>
  <c r="S330" i="10"/>
  <c r="S331" i="10"/>
  <c r="S332" i="10"/>
  <c r="S333" i="10"/>
  <c r="S334" i="10"/>
  <c r="S335" i="10"/>
  <c r="S336" i="10"/>
  <c r="S337" i="10"/>
  <c r="S338" i="10"/>
  <c r="S339" i="10"/>
  <c r="S340" i="10"/>
  <c r="S341" i="10"/>
  <c r="S342" i="10"/>
  <c r="S343" i="10"/>
  <c r="S344" i="10"/>
  <c r="S345" i="10"/>
  <c r="S346" i="10"/>
  <c r="S347" i="10"/>
  <c r="S348" i="10"/>
  <c r="S349" i="10"/>
  <c r="S350" i="10"/>
  <c r="S351" i="10"/>
  <c r="S352" i="10"/>
  <c r="S353" i="10"/>
  <c r="S354" i="10"/>
  <c r="S355" i="10"/>
  <c r="S356" i="10"/>
  <c r="S357" i="10"/>
  <c r="S358" i="10"/>
  <c r="S359" i="10"/>
  <c r="S360" i="10"/>
  <c r="S361" i="10"/>
  <c r="S362" i="10"/>
  <c r="S363" i="10"/>
  <c r="S364" i="10"/>
  <c r="S365" i="10"/>
  <c r="S366" i="10"/>
  <c r="S367" i="10"/>
  <c r="S368" i="10"/>
  <c r="S369" i="10"/>
  <c r="S370" i="10"/>
  <c r="S371" i="10"/>
  <c r="S372" i="10"/>
  <c r="S373" i="10"/>
  <c r="S374" i="10"/>
  <c r="S375" i="10"/>
  <c r="S376" i="10"/>
  <c r="S377" i="10"/>
  <c r="S378" i="10"/>
  <c r="S379" i="10"/>
  <c r="S380" i="10"/>
  <c r="S381" i="10"/>
  <c r="S382" i="10"/>
  <c r="S383" i="10"/>
  <c r="S384" i="10"/>
  <c r="S385" i="10"/>
  <c r="S386" i="10"/>
  <c r="S387" i="10"/>
  <c r="S388" i="10"/>
  <c r="S389" i="10"/>
  <c r="S390" i="10"/>
  <c r="S391" i="10"/>
  <c r="S392" i="10"/>
  <c r="S393" i="10"/>
  <c r="S394" i="10"/>
  <c r="S395" i="10"/>
  <c r="S396" i="10"/>
  <c r="S397" i="10"/>
  <c r="S398" i="10"/>
  <c r="S399" i="10"/>
  <c r="S400" i="10"/>
  <c r="S401" i="10"/>
  <c r="S402" i="10"/>
  <c r="S403" i="10"/>
  <c r="S404" i="10"/>
  <c r="S405" i="10"/>
  <c r="S406" i="10"/>
  <c r="S407" i="10"/>
  <c r="S408" i="10"/>
  <c r="S409" i="10"/>
  <c r="S410" i="10"/>
  <c r="S411" i="10"/>
  <c r="S412" i="10"/>
  <c r="S413" i="10"/>
  <c r="S414" i="10"/>
  <c r="S415" i="10"/>
  <c r="S416" i="10"/>
  <c r="S417" i="10"/>
  <c r="S418" i="10"/>
  <c r="S419" i="10"/>
  <c r="S420" i="10"/>
  <c r="S421" i="10"/>
  <c r="S422" i="10"/>
  <c r="S423" i="10"/>
  <c r="S424" i="10"/>
  <c r="S425" i="10"/>
  <c r="S426" i="10"/>
  <c r="S427" i="10"/>
  <c r="S428" i="10"/>
  <c r="S429" i="10"/>
  <c r="S430" i="10"/>
  <c r="S431" i="10"/>
  <c r="S432" i="10"/>
  <c r="S433" i="10"/>
  <c r="S434" i="10"/>
  <c r="S435" i="10"/>
  <c r="S436" i="10"/>
  <c r="S437" i="10"/>
  <c r="S438" i="10"/>
  <c r="S439" i="10"/>
  <c r="S440" i="10"/>
  <c r="S441" i="10"/>
  <c r="S442" i="10"/>
  <c r="S443" i="10"/>
  <c r="S444" i="10"/>
  <c r="S445" i="10"/>
  <c r="S446" i="10"/>
  <c r="S447" i="10"/>
  <c r="S448" i="10"/>
  <c r="S449" i="10"/>
  <c r="S450" i="10"/>
  <c r="S451" i="10"/>
  <c r="S452" i="10"/>
  <c r="S453" i="10"/>
  <c r="S454" i="10"/>
  <c r="S455" i="10"/>
  <c r="S456" i="10"/>
  <c r="S457" i="10"/>
  <c r="S458" i="10"/>
  <c r="S459" i="10"/>
  <c r="S460" i="10"/>
  <c r="S461" i="10"/>
  <c r="S462" i="10"/>
  <c r="S463" i="10"/>
  <c r="S464" i="10"/>
  <c r="S465" i="10"/>
  <c r="S466" i="10"/>
  <c r="S467" i="10"/>
  <c r="S468" i="10"/>
  <c r="S469" i="10"/>
  <c r="S470" i="10"/>
  <c r="S471" i="10"/>
  <c r="S472" i="10"/>
  <c r="S473" i="10"/>
  <c r="S474" i="10"/>
  <c r="S475" i="10"/>
  <c r="S476" i="10"/>
  <c r="S477" i="10"/>
  <c r="S478" i="10"/>
  <c r="S479" i="10"/>
  <c r="S480" i="10"/>
  <c r="S481" i="10"/>
  <c r="S482" i="10"/>
  <c r="S483" i="10"/>
  <c r="S484" i="10"/>
  <c r="S485" i="10"/>
  <c r="S486" i="10"/>
  <c r="S487" i="10"/>
  <c r="S488" i="10"/>
  <c r="S489" i="10"/>
  <c r="S490" i="10"/>
  <c r="S491" i="10"/>
  <c r="S492" i="10"/>
  <c r="S493" i="10"/>
  <c r="S494" i="10"/>
  <c r="S495" i="10"/>
  <c r="S496" i="10"/>
  <c r="S497" i="10"/>
  <c r="S498" i="10"/>
  <c r="S499" i="10"/>
  <c r="S500" i="10"/>
  <c r="S501" i="10"/>
  <c r="S502" i="10"/>
  <c r="S503" i="10"/>
  <c r="S504" i="10"/>
  <c r="S505" i="10"/>
  <c r="S506" i="10"/>
  <c r="S507" i="10"/>
  <c r="S508" i="10"/>
  <c r="S509" i="10"/>
  <c r="S510" i="10"/>
  <c r="S511" i="10"/>
  <c r="S512" i="10"/>
  <c r="S513" i="10"/>
  <c r="S514" i="10"/>
  <c r="S515" i="10"/>
  <c r="S516" i="10"/>
  <c r="S517" i="10"/>
  <c r="S518" i="10"/>
  <c r="S519" i="10"/>
  <c r="S520" i="10"/>
  <c r="S521" i="10"/>
  <c r="S522" i="10"/>
  <c r="S523" i="10"/>
  <c r="S524" i="10"/>
  <c r="S525" i="10"/>
  <c r="S526" i="10"/>
  <c r="S527" i="10"/>
  <c r="S528" i="10"/>
  <c r="S529" i="10"/>
  <c r="S530" i="10"/>
  <c r="S531" i="10"/>
  <c r="S532" i="10"/>
  <c r="S533" i="10"/>
  <c r="S534" i="10"/>
  <c r="S535" i="10"/>
  <c r="S536" i="10"/>
  <c r="S537" i="10"/>
  <c r="S538" i="10"/>
  <c r="S539" i="10"/>
  <c r="S540" i="10"/>
  <c r="S541" i="10"/>
  <c r="S542" i="10"/>
  <c r="S543" i="10"/>
  <c r="S544" i="10"/>
  <c r="S545" i="10"/>
  <c r="S546" i="10"/>
  <c r="S547" i="10"/>
  <c r="S548" i="10"/>
  <c r="S549" i="10"/>
  <c r="S550" i="10"/>
  <c r="S551" i="10"/>
  <c r="S552" i="10"/>
  <c r="S553" i="10"/>
  <c r="S554" i="10"/>
  <c r="S555" i="10"/>
  <c r="S556" i="10"/>
  <c r="S557" i="10"/>
  <c r="S558" i="10"/>
  <c r="S559" i="10"/>
  <c r="S560" i="10"/>
  <c r="S561" i="10"/>
  <c r="S562" i="10"/>
  <c r="S563" i="10"/>
  <c r="S564" i="10"/>
  <c r="S565" i="10"/>
  <c r="S566" i="10"/>
  <c r="S567" i="10"/>
  <c r="S568" i="10"/>
  <c r="S569" i="10"/>
  <c r="S570" i="10"/>
  <c r="S571" i="10"/>
  <c r="S572" i="10"/>
  <c r="S573" i="10"/>
  <c r="S574" i="10"/>
  <c r="S575" i="10"/>
  <c r="S576" i="10"/>
  <c r="S577" i="10"/>
  <c r="S578" i="10"/>
  <c r="S579" i="10"/>
  <c r="S580" i="10"/>
  <c r="S581" i="10"/>
  <c r="S582" i="10"/>
  <c r="S583" i="10"/>
  <c r="S584" i="10"/>
  <c r="S585" i="10"/>
  <c r="S586" i="10"/>
  <c r="S587" i="10"/>
  <c r="S588" i="10"/>
  <c r="S589" i="10"/>
  <c r="S590" i="10"/>
  <c r="S591" i="10"/>
  <c r="S592" i="10"/>
  <c r="S593" i="10"/>
  <c r="S594" i="10"/>
  <c r="S595" i="10"/>
  <c r="S596" i="10"/>
  <c r="S597" i="10"/>
  <c r="S598" i="10"/>
  <c r="S599" i="10"/>
  <c r="S600" i="10"/>
  <c r="S601" i="10"/>
  <c r="S602" i="10"/>
  <c r="S603" i="10"/>
  <c r="S604" i="10"/>
  <c r="S605" i="10"/>
  <c r="S606" i="10"/>
  <c r="S607" i="10"/>
  <c r="S608" i="10"/>
  <c r="S609" i="10"/>
  <c r="S610" i="10"/>
  <c r="S611" i="10"/>
  <c r="S612" i="10"/>
  <c r="S613" i="10"/>
  <c r="S614" i="10"/>
  <c r="S615" i="10"/>
  <c r="S616" i="10"/>
  <c r="S617" i="10"/>
  <c r="S618" i="10"/>
  <c r="S619" i="10"/>
  <c r="S620" i="10"/>
  <c r="S621" i="10"/>
  <c r="S622" i="10"/>
  <c r="S623" i="10"/>
  <c r="S624" i="10"/>
  <c r="S625" i="10"/>
  <c r="S626" i="10"/>
  <c r="S627" i="10"/>
  <c r="S628" i="10"/>
  <c r="S629" i="10"/>
  <c r="S630" i="10"/>
  <c r="S631" i="10"/>
  <c r="S632" i="10"/>
  <c r="S633" i="10"/>
  <c r="S634" i="10"/>
  <c r="S635" i="10"/>
  <c r="S636" i="10"/>
  <c r="S637" i="10"/>
  <c r="S638" i="10"/>
  <c r="S639" i="10"/>
  <c r="S640" i="10"/>
  <c r="S641" i="10"/>
  <c r="S642" i="10"/>
  <c r="S643" i="10"/>
  <c r="S644" i="10"/>
  <c r="S645" i="10"/>
  <c r="S646" i="10"/>
  <c r="S647" i="10"/>
  <c r="S648" i="10"/>
  <c r="S649" i="10"/>
  <c r="S650" i="10"/>
  <c r="S651" i="10"/>
  <c r="S652" i="10"/>
  <c r="S653" i="10"/>
  <c r="S654" i="10"/>
  <c r="S655" i="10"/>
  <c r="S656" i="10"/>
  <c r="S657" i="10"/>
  <c r="S658" i="10"/>
  <c r="S659" i="10"/>
  <c r="S660" i="10"/>
  <c r="S661" i="10"/>
  <c r="S662" i="10"/>
  <c r="S663" i="10"/>
  <c r="S664" i="10"/>
  <c r="S665" i="10"/>
  <c r="S666" i="10"/>
  <c r="S667" i="10"/>
  <c r="S668" i="10"/>
  <c r="S669" i="10"/>
  <c r="S670" i="10"/>
  <c r="S671" i="10"/>
  <c r="S672" i="10"/>
  <c r="S673" i="10"/>
  <c r="S674" i="10"/>
  <c r="S675" i="10"/>
  <c r="S676" i="10"/>
  <c r="S677" i="10"/>
  <c r="S678" i="10"/>
  <c r="S679" i="10"/>
  <c r="S680" i="10"/>
  <c r="S681" i="10"/>
  <c r="S682" i="10"/>
  <c r="S683" i="10"/>
  <c r="S684" i="10"/>
  <c r="S685" i="10"/>
  <c r="S686" i="10"/>
  <c r="S687" i="10"/>
  <c r="S688" i="10"/>
  <c r="S689" i="10"/>
  <c r="S690" i="10"/>
  <c r="S691" i="10"/>
  <c r="S692" i="10"/>
  <c r="S693" i="10"/>
  <c r="S694" i="10"/>
  <c r="S695" i="10"/>
  <c r="S696" i="10"/>
  <c r="S697" i="10"/>
  <c r="S698" i="10"/>
  <c r="S699" i="10"/>
  <c r="S700" i="10"/>
  <c r="S701" i="10"/>
  <c r="S702" i="10"/>
  <c r="S703" i="10"/>
  <c r="S704" i="10"/>
  <c r="S705" i="10"/>
  <c r="S706" i="10"/>
  <c r="S707" i="10"/>
  <c r="S708" i="10"/>
  <c r="S709" i="10"/>
  <c r="S710" i="10"/>
  <c r="S711" i="10"/>
  <c r="S712" i="10"/>
  <c r="S713" i="10"/>
  <c r="S714" i="10"/>
  <c r="S715" i="10"/>
  <c r="S716" i="10"/>
  <c r="S717" i="10"/>
  <c r="S718" i="10"/>
  <c r="S719" i="10"/>
  <c r="S720" i="10"/>
  <c r="S721" i="10"/>
  <c r="S722" i="10"/>
  <c r="S723" i="10"/>
  <c r="S724" i="10"/>
  <c r="S725" i="10"/>
  <c r="S726" i="10"/>
  <c r="S727" i="10"/>
  <c r="S728" i="10"/>
  <c r="S729" i="10"/>
  <c r="S730" i="10"/>
  <c r="S731" i="10"/>
  <c r="S732" i="10"/>
  <c r="S733" i="10"/>
  <c r="S734" i="10"/>
  <c r="S735" i="10"/>
  <c r="S736" i="10"/>
  <c r="S737" i="10"/>
  <c r="S738" i="10"/>
  <c r="S739" i="10"/>
  <c r="S740" i="10"/>
  <c r="V737" i="10"/>
  <c r="V738" i="10"/>
  <c r="V739" i="10"/>
  <c r="V740" i="10"/>
  <c r="C740" i="10"/>
  <c r="B740" i="10"/>
  <c r="C739" i="10"/>
  <c r="B739" i="10"/>
  <c r="C738" i="10"/>
  <c r="B738" i="10"/>
  <c r="C737" i="10"/>
  <c r="B737" i="10"/>
  <c r="J740" i="10"/>
  <c r="U740" i="10"/>
  <c r="X740" i="10"/>
  <c r="AC740" i="10"/>
  <c r="AD740" i="10"/>
  <c r="AL740" i="10"/>
  <c r="J739" i="10"/>
  <c r="U739" i="10"/>
  <c r="X739" i="10"/>
  <c r="AC739" i="10"/>
  <c r="AD739" i="10"/>
  <c r="AL739" i="10"/>
  <c r="J738" i="10"/>
  <c r="U738" i="10"/>
  <c r="X738" i="10"/>
  <c r="AC738" i="10"/>
  <c r="AD738" i="10"/>
  <c r="AL738" i="10"/>
  <c r="J737" i="10"/>
  <c r="U737" i="10"/>
  <c r="X737" i="10"/>
  <c r="AC737" i="10"/>
  <c r="AD737" i="10"/>
  <c r="AL737"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59" i="10"/>
  <c r="C60" i="10"/>
  <c r="C61" i="10"/>
  <c r="C62" i="10"/>
  <c r="C63" i="10"/>
  <c r="C64" i="10"/>
  <c r="C65" i="10"/>
  <c r="C66" i="10"/>
  <c r="C67" i="10"/>
  <c r="C68" i="10"/>
  <c r="C69" i="10"/>
  <c r="C70" i="10"/>
  <c r="C71" i="10"/>
  <c r="C72" i="10"/>
  <c r="C73" i="10"/>
  <c r="C74" i="10"/>
  <c r="C75" i="10"/>
  <c r="C76" i="10"/>
  <c r="C77" i="10"/>
  <c r="C78" i="10"/>
  <c r="C79" i="10"/>
  <c r="C80" i="10"/>
  <c r="C81" i="10"/>
  <c r="C82" i="10"/>
  <c r="C83" i="10"/>
  <c r="C84" i="10"/>
  <c r="C85" i="10"/>
  <c r="C86" i="10"/>
  <c r="C87" i="10"/>
  <c r="C88" i="10"/>
  <c r="C89" i="10"/>
  <c r="C90" i="10"/>
  <c r="C91" i="10"/>
  <c r="C92" i="10"/>
  <c r="C93" i="10"/>
  <c r="C94" i="10"/>
  <c r="C95" i="10"/>
  <c r="C96" i="10"/>
  <c r="C97" i="10"/>
  <c r="C98" i="10"/>
  <c r="C99" i="10"/>
  <c r="C100" i="10"/>
  <c r="C101" i="10"/>
  <c r="C102" i="10"/>
  <c r="C103" i="10"/>
  <c r="C104" i="10"/>
  <c r="C105" i="10"/>
  <c r="C106" i="10"/>
  <c r="C107" i="10"/>
  <c r="C108" i="10"/>
  <c r="C109" i="10"/>
  <c r="C110" i="10"/>
  <c r="C111" i="10"/>
  <c r="C112"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173" i="10"/>
  <c r="C174" i="10"/>
  <c r="C175" i="10"/>
  <c r="C176" i="10"/>
  <c r="C177" i="10"/>
  <c r="C178" i="10"/>
  <c r="C179" i="10"/>
  <c r="C180" i="10"/>
  <c r="C181" i="10"/>
  <c r="C182" i="10"/>
  <c r="C183" i="10"/>
  <c r="C184" i="10"/>
  <c r="C185" i="10"/>
  <c r="C186" i="10"/>
  <c r="C187" i="10"/>
  <c r="C188" i="10"/>
  <c r="C189" i="10"/>
  <c r="C190" i="10"/>
  <c r="C191" i="10"/>
  <c r="C192" i="10"/>
  <c r="C193" i="10"/>
  <c r="C194" i="10"/>
  <c r="C195" i="10"/>
  <c r="C196" i="10"/>
  <c r="C197" i="10"/>
  <c r="C198" i="10"/>
  <c r="C199" i="10"/>
  <c r="C200" i="10"/>
  <c r="C201" i="10"/>
  <c r="C202" i="10"/>
  <c r="C203" i="10"/>
  <c r="C204" i="10"/>
  <c r="C205" i="10"/>
  <c r="C206" i="10"/>
  <c r="C207" i="10"/>
  <c r="C208" i="10"/>
  <c r="C209" i="10"/>
  <c r="C210" i="10"/>
  <c r="C211" i="10"/>
  <c r="C212" i="10"/>
  <c r="C213" i="10"/>
  <c r="C214" i="10"/>
  <c r="C215" i="10"/>
  <c r="C216" i="10"/>
  <c r="C217" i="10"/>
  <c r="C218" i="10"/>
  <c r="C219" i="10"/>
  <c r="C220" i="10"/>
  <c r="C221" i="10"/>
  <c r="C222" i="10"/>
  <c r="C223" i="10"/>
  <c r="C224" i="10"/>
  <c r="C225" i="10"/>
  <c r="C226" i="10"/>
  <c r="C227" i="10"/>
  <c r="C228" i="10"/>
  <c r="C229" i="10"/>
  <c r="C230" i="10"/>
  <c r="C231" i="10"/>
  <c r="C232" i="10"/>
  <c r="C233" i="10"/>
  <c r="C234" i="10"/>
  <c r="C235" i="10"/>
  <c r="C236" i="10"/>
  <c r="C237" i="10"/>
  <c r="C238" i="10"/>
  <c r="C239" i="10"/>
  <c r="C240" i="10"/>
  <c r="C241" i="10"/>
  <c r="C242" i="10"/>
  <c r="C243" i="10"/>
  <c r="C244" i="10"/>
  <c r="C245" i="10"/>
  <c r="C246" i="10"/>
  <c r="C247" i="10"/>
  <c r="C248" i="10"/>
  <c r="C249" i="10"/>
  <c r="C250" i="10"/>
  <c r="C251" i="10"/>
  <c r="C252" i="10"/>
  <c r="C253" i="10"/>
  <c r="C254" i="10"/>
  <c r="C255" i="10"/>
  <c r="C256" i="10"/>
  <c r="C257" i="10"/>
  <c r="C258" i="10"/>
  <c r="C259" i="10"/>
  <c r="C260" i="10"/>
  <c r="C261" i="10"/>
  <c r="C262" i="10"/>
  <c r="C263" i="10"/>
  <c r="C264" i="10"/>
  <c r="C265" i="10"/>
  <c r="C266" i="10"/>
  <c r="C267" i="10"/>
  <c r="C268" i="10"/>
  <c r="C269" i="10"/>
  <c r="C270" i="10"/>
  <c r="C271" i="10"/>
  <c r="C272" i="10"/>
  <c r="C273" i="10"/>
  <c r="C274" i="10"/>
  <c r="C275" i="10"/>
  <c r="C276" i="10"/>
  <c r="C277" i="10"/>
  <c r="C278" i="10"/>
  <c r="C279" i="10"/>
  <c r="C280" i="10"/>
  <c r="C281" i="10"/>
  <c r="C282" i="10"/>
  <c r="C283" i="10"/>
  <c r="C284" i="10"/>
  <c r="C285" i="10"/>
  <c r="C286" i="10"/>
  <c r="C287" i="10"/>
  <c r="C288" i="10"/>
  <c r="C289" i="10"/>
  <c r="C290" i="10"/>
  <c r="C291" i="10"/>
  <c r="C292" i="10"/>
  <c r="C293" i="10"/>
  <c r="C294" i="10"/>
  <c r="C295" i="10"/>
  <c r="C296" i="10"/>
  <c r="C297" i="10"/>
  <c r="C298" i="10"/>
  <c r="C299" i="10"/>
  <c r="C300" i="10"/>
  <c r="C301" i="10"/>
  <c r="C302" i="10"/>
  <c r="C303" i="10"/>
  <c r="C304" i="10"/>
  <c r="C305" i="10"/>
  <c r="C306" i="10"/>
  <c r="C307" i="10"/>
  <c r="C308" i="10"/>
  <c r="C309" i="10"/>
  <c r="C310" i="10"/>
  <c r="C311" i="10"/>
  <c r="C312" i="10"/>
  <c r="C313" i="10"/>
  <c r="C314" i="10"/>
  <c r="C315" i="10"/>
  <c r="C316" i="10"/>
  <c r="C317" i="10"/>
  <c r="C318" i="10"/>
  <c r="C319" i="10"/>
  <c r="C320" i="10"/>
  <c r="C321" i="10"/>
  <c r="C322" i="10"/>
  <c r="C323" i="10"/>
  <c r="C324" i="10"/>
  <c r="C325" i="10"/>
  <c r="C326" i="10"/>
  <c r="C327" i="10"/>
  <c r="C328" i="10"/>
  <c r="C329" i="10"/>
  <c r="C330" i="10"/>
  <c r="C331" i="10"/>
  <c r="C332" i="10"/>
  <c r="C333" i="10"/>
  <c r="C334" i="10"/>
  <c r="C335" i="10"/>
  <c r="C336" i="10"/>
  <c r="C337" i="10"/>
  <c r="C338" i="10"/>
  <c r="C339" i="10"/>
  <c r="C340" i="10"/>
  <c r="C341" i="10"/>
  <c r="C342" i="10"/>
  <c r="C343" i="10"/>
  <c r="C344" i="10"/>
  <c r="C345" i="10"/>
  <c r="C346" i="10"/>
  <c r="C347" i="10"/>
  <c r="C348" i="10"/>
  <c r="C349" i="10"/>
  <c r="C350" i="10"/>
  <c r="C351" i="10"/>
  <c r="C352" i="10"/>
  <c r="C353" i="10"/>
  <c r="C354" i="10"/>
  <c r="C355" i="10"/>
  <c r="C356" i="10"/>
  <c r="C357" i="10"/>
  <c r="C358" i="10"/>
  <c r="C359" i="10"/>
  <c r="C360" i="10"/>
  <c r="C361" i="10"/>
  <c r="C362" i="10"/>
  <c r="C363" i="10"/>
  <c r="C364" i="10"/>
  <c r="C365" i="10"/>
  <c r="C366" i="10"/>
  <c r="C367" i="10"/>
  <c r="C368" i="10"/>
  <c r="C369" i="10"/>
  <c r="C370" i="10"/>
  <c r="C371" i="10"/>
  <c r="C372" i="10"/>
  <c r="C373" i="10"/>
  <c r="C374" i="10"/>
  <c r="C375" i="10"/>
  <c r="C376" i="10"/>
  <c r="C377" i="10"/>
  <c r="C378" i="10"/>
  <c r="C379" i="10"/>
  <c r="C380" i="10"/>
  <c r="C381" i="10"/>
  <c r="C382" i="10"/>
  <c r="C383" i="10"/>
  <c r="C384" i="10"/>
  <c r="C385" i="10"/>
  <c r="C386" i="10"/>
  <c r="C387" i="10"/>
  <c r="C388" i="10"/>
  <c r="C389" i="10"/>
  <c r="C390" i="10"/>
  <c r="C391" i="10"/>
  <c r="C392" i="10"/>
  <c r="C393" i="10"/>
  <c r="C394" i="10"/>
  <c r="C395" i="10"/>
  <c r="C396" i="10"/>
  <c r="C397" i="10"/>
  <c r="C398" i="10"/>
  <c r="C399" i="10"/>
  <c r="C400" i="10"/>
  <c r="C401" i="10"/>
  <c r="C402" i="10"/>
  <c r="C403" i="10"/>
  <c r="C404" i="10"/>
  <c r="C405" i="10"/>
  <c r="C406" i="10"/>
  <c r="C407" i="10"/>
  <c r="C408" i="10"/>
  <c r="C409" i="10"/>
  <c r="C410" i="10"/>
  <c r="C411" i="10"/>
  <c r="C412" i="10"/>
  <c r="C413" i="10"/>
  <c r="C414" i="10"/>
  <c r="C415" i="10"/>
  <c r="C416" i="10"/>
  <c r="C417" i="10"/>
  <c r="C418" i="10"/>
  <c r="C419" i="10"/>
  <c r="C420" i="10"/>
  <c r="C421" i="10"/>
  <c r="C422" i="10"/>
  <c r="C423" i="10"/>
  <c r="C424" i="10"/>
  <c r="C425" i="10"/>
  <c r="C426" i="10"/>
  <c r="C427" i="10"/>
  <c r="C428" i="10"/>
  <c r="C429" i="10"/>
  <c r="C430" i="10"/>
  <c r="C431" i="10"/>
  <c r="C432" i="10"/>
  <c r="C433" i="10"/>
  <c r="C434" i="10"/>
  <c r="C435" i="10"/>
  <c r="C436" i="10"/>
  <c r="C437" i="10"/>
  <c r="C438" i="10"/>
  <c r="C439" i="10"/>
  <c r="C440" i="10"/>
  <c r="C441" i="10"/>
  <c r="C442" i="10"/>
  <c r="C443" i="10"/>
  <c r="C444" i="10"/>
  <c r="C445" i="10"/>
  <c r="C446" i="10"/>
  <c r="C447" i="10"/>
  <c r="C448" i="10"/>
  <c r="C449" i="10"/>
  <c r="C450" i="10"/>
  <c r="C451" i="10"/>
  <c r="C452" i="10"/>
  <c r="C453" i="10"/>
  <c r="C454" i="10"/>
  <c r="C455" i="10"/>
  <c r="C456" i="10"/>
  <c r="C457" i="10"/>
  <c r="C458" i="10"/>
  <c r="C459" i="10"/>
  <c r="C460" i="10"/>
  <c r="C461" i="10"/>
  <c r="C462" i="10"/>
  <c r="C463" i="10"/>
  <c r="C464" i="10"/>
  <c r="C465" i="10"/>
  <c r="C466" i="10"/>
  <c r="C467" i="10"/>
  <c r="C468" i="10"/>
  <c r="C469" i="10"/>
  <c r="C470" i="10"/>
  <c r="C471" i="10"/>
  <c r="C472" i="10"/>
  <c r="C473" i="10"/>
  <c r="C474" i="10"/>
  <c r="C475" i="10"/>
  <c r="C476" i="10"/>
  <c r="C477" i="10"/>
  <c r="C478" i="10"/>
  <c r="C479" i="10"/>
  <c r="C480" i="10"/>
  <c r="C481" i="10"/>
  <c r="C482" i="10"/>
  <c r="C483" i="10"/>
  <c r="C484" i="10"/>
  <c r="C485" i="10"/>
  <c r="C486" i="10"/>
  <c r="C487" i="10"/>
  <c r="C488" i="10"/>
  <c r="C489" i="10"/>
  <c r="C490" i="10"/>
  <c r="C491" i="10"/>
  <c r="C492" i="10"/>
  <c r="C493" i="10"/>
  <c r="C494" i="10"/>
  <c r="C495" i="10"/>
  <c r="C496" i="10"/>
  <c r="C497" i="10"/>
  <c r="C498" i="10"/>
  <c r="C499" i="10"/>
  <c r="C500" i="10"/>
  <c r="C501" i="10"/>
  <c r="C502" i="10"/>
  <c r="C503" i="10"/>
  <c r="C504" i="10"/>
  <c r="C505" i="10"/>
  <c r="C506" i="10"/>
  <c r="C507" i="10"/>
  <c r="C508" i="10"/>
  <c r="C509" i="10"/>
  <c r="C510" i="10"/>
  <c r="C511" i="10"/>
  <c r="C512" i="10"/>
  <c r="C513" i="10"/>
  <c r="C514" i="10"/>
  <c r="C515" i="10"/>
  <c r="C516" i="10"/>
  <c r="C517" i="10"/>
  <c r="C518" i="10"/>
  <c r="C519" i="10"/>
  <c r="C520" i="10"/>
  <c r="C521" i="10"/>
  <c r="C522" i="10"/>
  <c r="C523" i="10"/>
  <c r="C524" i="10"/>
  <c r="C525" i="10"/>
  <c r="C526" i="10"/>
  <c r="C527" i="10"/>
  <c r="C528" i="10"/>
  <c r="C529" i="10"/>
  <c r="C530" i="10"/>
  <c r="C531" i="10"/>
  <c r="C532" i="10"/>
  <c r="C533" i="10"/>
  <c r="C534" i="10"/>
  <c r="C535" i="10"/>
  <c r="C536" i="10"/>
  <c r="C537" i="10"/>
  <c r="C538" i="10"/>
  <c r="C539" i="10"/>
  <c r="C540" i="10"/>
  <c r="C541" i="10"/>
  <c r="C542" i="10"/>
  <c r="C543" i="10"/>
  <c r="C544" i="10"/>
  <c r="C545" i="10"/>
  <c r="C546" i="10"/>
  <c r="C547" i="10"/>
  <c r="C548" i="10"/>
  <c r="C549" i="10"/>
  <c r="C550" i="10"/>
  <c r="C551" i="10"/>
  <c r="C552" i="10"/>
  <c r="C553" i="10"/>
  <c r="C554" i="10"/>
  <c r="C555" i="10"/>
  <c r="C556" i="10"/>
  <c r="C557" i="10"/>
  <c r="C558" i="10"/>
  <c r="C559" i="10"/>
  <c r="C560" i="10"/>
  <c r="C561" i="10"/>
  <c r="C562" i="10"/>
  <c r="C563" i="10"/>
  <c r="C564" i="10"/>
  <c r="C565" i="10"/>
  <c r="C566" i="10"/>
  <c r="C567" i="10"/>
  <c r="C568" i="10"/>
  <c r="C569" i="10"/>
  <c r="C570" i="10"/>
  <c r="C571" i="10"/>
  <c r="C572" i="10"/>
  <c r="C573" i="10"/>
  <c r="C574" i="10"/>
  <c r="C575" i="10"/>
  <c r="C576" i="10"/>
  <c r="C577" i="10"/>
  <c r="C578" i="10"/>
  <c r="C579" i="10"/>
  <c r="C580" i="10"/>
  <c r="C581" i="10"/>
  <c r="C582" i="10"/>
  <c r="C583" i="10"/>
  <c r="C584" i="10"/>
  <c r="C585" i="10"/>
  <c r="C586" i="10"/>
  <c r="C587" i="10"/>
  <c r="C588" i="10"/>
  <c r="C589" i="10"/>
  <c r="C590" i="10"/>
  <c r="C591" i="10"/>
  <c r="C592" i="10"/>
  <c r="C593" i="10"/>
  <c r="C594" i="10"/>
  <c r="C595" i="10"/>
  <c r="C596" i="10"/>
  <c r="C597" i="10"/>
  <c r="C598" i="10"/>
  <c r="C599" i="10"/>
  <c r="C600" i="10"/>
  <c r="C601" i="10"/>
  <c r="C602" i="10"/>
  <c r="C603" i="10"/>
  <c r="C604" i="10"/>
  <c r="C605" i="10"/>
  <c r="C606" i="10"/>
  <c r="C607" i="10"/>
  <c r="C608" i="10"/>
  <c r="C609" i="10"/>
  <c r="C610" i="10"/>
  <c r="C611" i="10"/>
  <c r="C612" i="10"/>
  <c r="C613" i="10"/>
  <c r="C614" i="10"/>
  <c r="C615" i="10"/>
  <c r="C616" i="10"/>
  <c r="C617" i="10"/>
  <c r="C618" i="10"/>
  <c r="C619" i="10"/>
  <c r="C620" i="10"/>
  <c r="C621" i="10"/>
  <c r="C622" i="10"/>
  <c r="C623" i="10"/>
  <c r="C624" i="10"/>
  <c r="C625" i="10"/>
  <c r="C626" i="10"/>
  <c r="C627" i="10"/>
  <c r="C628" i="10"/>
  <c r="C629" i="10"/>
  <c r="C630" i="10"/>
  <c r="C631" i="10"/>
  <c r="C632" i="10"/>
  <c r="C633" i="10"/>
  <c r="C634" i="10"/>
  <c r="C635" i="10"/>
  <c r="C636" i="10"/>
  <c r="C637" i="10"/>
  <c r="C638" i="10"/>
  <c r="C639" i="10"/>
  <c r="C640" i="10"/>
  <c r="C641" i="10"/>
  <c r="C642" i="10"/>
  <c r="C643" i="10"/>
  <c r="C644" i="10"/>
  <c r="C645" i="10"/>
  <c r="C646" i="10"/>
  <c r="C647" i="10"/>
  <c r="C648" i="10"/>
  <c r="C649" i="10"/>
  <c r="C650" i="10"/>
  <c r="C651" i="10"/>
  <c r="C652" i="10"/>
  <c r="C653" i="10"/>
  <c r="C654" i="10"/>
  <c r="C655" i="10"/>
  <c r="C656" i="10"/>
  <c r="C657" i="10"/>
  <c r="C658" i="10"/>
  <c r="C659" i="10"/>
  <c r="C660" i="10"/>
  <c r="C661" i="10"/>
  <c r="C662" i="10"/>
  <c r="C663" i="10"/>
  <c r="C664" i="10"/>
  <c r="C665" i="10"/>
  <c r="C666" i="10"/>
  <c r="C667" i="10"/>
  <c r="C668" i="10"/>
  <c r="C669" i="10"/>
  <c r="C670" i="10"/>
  <c r="C671" i="10"/>
  <c r="C672" i="10"/>
  <c r="C673" i="10"/>
  <c r="C674" i="10"/>
  <c r="C675" i="10"/>
  <c r="C676" i="10"/>
  <c r="C677" i="10"/>
  <c r="C678" i="10"/>
  <c r="C679" i="10"/>
  <c r="C680" i="10"/>
  <c r="C681" i="10"/>
  <c r="C682" i="10"/>
  <c r="C683" i="10"/>
  <c r="C684" i="10"/>
  <c r="C685" i="10"/>
  <c r="C686" i="10"/>
  <c r="C687" i="10"/>
  <c r="C688" i="10"/>
  <c r="C689" i="10"/>
  <c r="C690" i="10"/>
  <c r="C691" i="10"/>
  <c r="C692" i="10"/>
  <c r="C693" i="10"/>
  <c r="C694" i="10"/>
  <c r="C695" i="10"/>
  <c r="C696" i="10"/>
  <c r="C697" i="10"/>
  <c r="C698" i="10"/>
  <c r="C699" i="10"/>
  <c r="C700" i="10"/>
  <c r="C701" i="10"/>
  <c r="C702" i="10"/>
  <c r="C703" i="10"/>
  <c r="C704" i="10"/>
  <c r="C705" i="10"/>
  <c r="C706" i="10"/>
  <c r="C707" i="10"/>
  <c r="C708" i="10"/>
  <c r="C709" i="10"/>
  <c r="C710" i="10"/>
  <c r="C711" i="10"/>
  <c r="C712" i="10"/>
  <c r="C713" i="10"/>
  <c r="C714" i="10"/>
  <c r="C715" i="10"/>
  <c r="C716" i="10"/>
  <c r="C717" i="10"/>
  <c r="C718" i="10"/>
  <c r="C719" i="10"/>
  <c r="C720" i="10"/>
  <c r="C721" i="10"/>
  <c r="C722" i="10"/>
  <c r="C723" i="10"/>
  <c r="C724" i="10"/>
  <c r="C725" i="10"/>
  <c r="C726" i="10"/>
  <c r="C727" i="10"/>
  <c r="C728" i="10"/>
  <c r="C729" i="10"/>
  <c r="C730" i="10"/>
  <c r="C731" i="10"/>
  <c r="C732" i="10"/>
  <c r="C733" i="10"/>
  <c r="C734" i="10"/>
  <c r="C735" i="10"/>
  <c r="C736" i="10"/>
  <c r="B23" i="10" l="1"/>
  <c r="B24" i="10"/>
  <c r="B25" i="10"/>
  <c r="B26" i="10"/>
  <c r="B27" i="10"/>
  <c r="B28" i="10"/>
  <c r="B29" i="10"/>
  <c r="B30"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AC15" i="10"/>
  <c r="AC16" i="10"/>
  <c r="AC17" i="10"/>
  <c r="AC18" i="10"/>
  <c r="AC19" i="10"/>
  <c r="AC20" i="10"/>
  <c r="AC21" i="10"/>
  <c r="AC22" i="10"/>
  <c r="AC23" i="10"/>
  <c r="AC24" i="10"/>
  <c r="AC25" i="10"/>
  <c r="AC26" i="10"/>
  <c r="AC27" i="10"/>
  <c r="AC28" i="10"/>
  <c r="AC29" i="10"/>
  <c r="AC30" i="10"/>
  <c r="AC31" i="10"/>
  <c r="AC32" i="10"/>
  <c r="AC33" i="10"/>
  <c r="AC34" i="10"/>
  <c r="AC35" i="10"/>
  <c r="AC36" i="10"/>
  <c r="AC37" i="10"/>
  <c r="AC38" i="10"/>
  <c r="AC39" i="10"/>
  <c r="AC40" i="10"/>
  <c r="AC41" i="10"/>
  <c r="AC42" i="10"/>
  <c r="AC43" i="10"/>
  <c r="AC44" i="10"/>
  <c r="AC45" i="10"/>
  <c r="AC46" i="10"/>
  <c r="AC47" i="10"/>
  <c r="AC48" i="10"/>
  <c r="AC49" i="10"/>
  <c r="AC50" i="10"/>
  <c r="AC51" i="10"/>
  <c r="AC52" i="10"/>
  <c r="AC53" i="10"/>
  <c r="AC54" i="10"/>
  <c r="AC55" i="10"/>
  <c r="AC56" i="10"/>
  <c r="AC57" i="10"/>
  <c r="AC58" i="10"/>
  <c r="AC59" i="10"/>
  <c r="AC60" i="10"/>
  <c r="AC61" i="10"/>
  <c r="AC62" i="10"/>
  <c r="AC63" i="10"/>
  <c r="AC64" i="10"/>
  <c r="AC65" i="10"/>
  <c r="AC66" i="10"/>
  <c r="AC67" i="10"/>
  <c r="AC68" i="10"/>
  <c r="AC69" i="10"/>
  <c r="AC70" i="10"/>
  <c r="AC71" i="10"/>
  <c r="AC72" i="10"/>
  <c r="AC73" i="10"/>
  <c r="AC74" i="10"/>
  <c r="AC75" i="10"/>
  <c r="AC76" i="10"/>
  <c r="AC77" i="10"/>
  <c r="AC78" i="10"/>
  <c r="AC79" i="10"/>
  <c r="AC80" i="10"/>
  <c r="AC81" i="10"/>
  <c r="AC82" i="10"/>
  <c r="AC83" i="10"/>
  <c r="AC84" i="10"/>
  <c r="AC85" i="10"/>
  <c r="AC86" i="10"/>
  <c r="AC87" i="10"/>
  <c r="AC88" i="10"/>
  <c r="AC89" i="10"/>
  <c r="AC90" i="10"/>
  <c r="AC91" i="10"/>
  <c r="AC92" i="10"/>
  <c r="AC93" i="10"/>
  <c r="AC94" i="10"/>
  <c r="AC95" i="10"/>
  <c r="AC96" i="10"/>
  <c r="AC97" i="10"/>
  <c r="AC98" i="10"/>
  <c r="AC99" i="10"/>
  <c r="AC100" i="10"/>
  <c r="AC101" i="10"/>
  <c r="AC102" i="10"/>
  <c r="AC103" i="10"/>
  <c r="AC104" i="10"/>
  <c r="AC105" i="10"/>
  <c r="AC106" i="10"/>
  <c r="AC107" i="10"/>
  <c r="AC108" i="10"/>
  <c r="AC109" i="10"/>
  <c r="AC110" i="10"/>
  <c r="AC111" i="10"/>
  <c r="AC112" i="10"/>
  <c r="AC113" i="10"/>
  <c r="AC114" i="10"/>
  <c r="AC115" i="10"/>
  <c r="AC116" i="10"/>
  <c r="AC117" i="10"/>
  <c r="AC118" i="10"/>
  <c r="AC119" i="10"/>
  <c r="AC120" i="10"/>
  <c r="AC121" i="10"/>
  <c r="AC122" i="10"/>
  <c r="AC123" i="10"/>
  <c r="AC124" i="10"/>
  <c r="AC125" i="10"/>
  <c r="AC126" i="10"/>
  <c r="AC127" i="10"/>
  <c r="AC128" i="10"/>
  <c r="AC129" i="10"/>
  <c r="AC130" i="10"/>
  <c r="AC131" i="10"/>
  <c r="AC132" i="10"/>
  <c r="AC133" i="10"/>
  <c r="AC134" i="10"/>
  <c r="AC135" i="10"/>
  <c r="AC136" i="10"/>
  <c r="AC137" i="10"/>
  <c r="AC138" i="10"/>
  <c r="AC139" i="10"/>
  <c r="AC140" i="10"/>
  <c r="AC141" i="10"/>
  <c r="AC142" i="10"/>
  <c r="AC143" i="10"/>
  <c r="AC144" i="10"/>
  <c r="AC145" i="10"/>
  <c r="AC146" i="10"/>
  <c r="AC147" i="10"/>
  <c r="AC148" i="10"/>
  <c r="AC149" i="10"/>
  <c r="AC150" i="10"/>
  <c r="AC151" i="10"/>
  <c r="AC152" i="10"/>
  <c r="AC153" i="10"/>
  <c r="AC154" i="10"/>
  <c r="AC155" i="10"/>
  <c r="AC156" i="10"/>
  <c r="AC157" i="10"/>
  <c r="AC158" i="10"/>
  <c r="AC159" i="10"/>
  <c r="AC160" i="10"/>
  <c r="AC161" i="10"/>
  <c r="AC162" i="10"/>
  <c r="AC163" i="10"/>
  <c r="AC164" i="10"/>
  <c r="AC165" i="10"/>
  <c r="AC166" i="10"/>
  <c r="AC167" i="10"/>
  <c r="AC168" i="10"/>
  <c r="AC169" i="10"/>
  <c r="AC170" i="10"/>
  <c r="AC171" i="10"/>
  <c r="AC172" i="10"/>
  <c r="AC173" i="10"/>
  <c r="AC174" i="10"/>
  <c r="AC175" i="10"/>
  <c r="AC176" i="10"/>
  <c r="AC177" i="10"/>
  <c r="AC178" i="10"/>
  <c r="AC179" i="10"/>
  <c r="AC180" i="10"/>
  <c r="AC181" i="10"/>
  <c r="AC182" i="10"/>
  <c r="AC183" i="10"/>
  <c r="AC184" i="10"/>
  <c r="AC185" i="10"/>
  <c r="AC186" i="10"/>
  <c r="AC187" i="10"/>
  <c r="AC188" i="10"/>
  <c r="AC189" i="10"/>
  <c r="AC190" i="10"/>
  <c r="AC191" i="10"/>
  <c r="AC192" i="10"/>
  <c r="AC193" i="10"/>
  <c r="AC194" i="10"/>
  <c r="AC195" i="10"/>
  <c r="AC196" i="10"/>
  <c r="AC197" i="10"/>
  <c r="AC198" i="10"/>
  <c r="AC199" i="10"/>
  <c r="AC200" i="10"/>
  <c r="AC201" i="10"/>
  <c r="AC202" i="10"/>
  <c r="AC203" i="10"/>
  <c r="AC204" i="10"/>
  <c r="AC205" i="10"/>
  <c r="AC206" i="10"/>
  <c r="AC207" i="10"/>
  <c r="AC208" i="10"/>
  <c r="AC209" i="10"/>
  <c r="AC210" i="10"/>
  <c r="AC211" i="10"/>
  <c r="AC212" i="10"/>
  <c r="AC213" i="10"/>
  <c r="AC214" i="10"/>
  <c r="AC215" i="10"/>
  <c r="AC216" i="10"/>
  <c r="AC217" i="10"/>
  <c r="AC218" i="10"/>
  <c r="AC219" i="10"/>
  <c r="AC220" i="10"/>
  <c r="AC221" i="10"/>
  <c r="AC222" i="10"/>
  <c r="AC223" i="10"/>
  <c r="AC224" i="10"/>
  <c r="AC225" i="10"/>
  <c r="AC226" i="10"/>
  <c r="AC227" i="10"/>
  <c r="AC228" i="10"/>
  <c r="AC229" i="10"/>
  <c r="AC230" i="10"/>
  <c r="AC231" i="10"/>
  <c r="AC232" i="10"/>
  <c r="AC233" i="10"/>
  <c r="AC234" i="10"/>
  <c r="AC235" i="10"/>
  <c r="AC236" i="10"/>
  <c r="AC237" i="10"/>
  <c r="AC238" i="10"/>
  <c r="AC239" i="10"/>
  <c r="AC240" i="10"/>
  <c r="AC241" i="10"/>
  <c r="AC242" i="10"/>
  <c r="AC243" i="10"/>
  <c r="AC244" i="10"/>
  <c r="AC245" i="10"/>
  <c r="AC246" i="10"/>
  <c r="AC247" i="10"/>
  <c r="AC248" i="10"/>
  <c r="AC249" i="10"/>
  <c r="AC250" i="10"/>
  <c r="AC251" i="10"/>
  <c r="AC252" i="10"/>
  <c r="AC253" i="10"/>
  <c r="AC254" i="10"/>
  <c r="AC255" i="10"/>
  <c r="AC256" i="10"/>
  <c r="AC257" i="10"/>
  <c r="AC258" i="10"/>
  <c r="AC259" i="10"/>
  <c r="AC260" i="10"/>
  <c r="AC261" i="10"/>
  <c r="AC262" i="10"/>
  <c r="AC263" i="10"/>
  <c r="AC264" i="10"/>
  <c r="AC265" i="10"/>
  <c r="AC266" i="10"/>
  <c r="AC267" i="10"/>
  <c r="AC268" i="10"/>
  <c r="AC269" i="10"/>
  <c r="AC270" i="10"/>
  <c r="AC271" i="10"/>
  <c r="AC272" i="10"/>
  <c r="AC273" i="10"/>
  <c r="AC274" i="10"/>
  <c r="AC275" i="10"/>
  <c r="AC276" i="10"/>
  <c r="AC277" i="10"/>
  <c r="AC278" i="10"/>
  <c r="AC279" i="10"/>
  <c r="AC280" i="10"/>
  <c r="AC281" i="10"/>
  <c r="AC282" i="10"/>
  <c r="AC283" i="10"/>
  <c r="AC284" i="10"/>
  <c r="AC285" i="10"/>
  <c r="AC286" i="10"/>
  <c r="AC287" i="10"/>
  <c r="AC288" i="10"/>
  <c r="AC289" i="10"/>
  <c r="AC290" i="10"/>
  <c r="AC291" i="10"/>
  <c r="AC292" i="10"/>
  <c r="AC293" i="10"/>
  <c r="AC294" i="10"/>
  <c r="AC295" i="10"/>
  <c r="AC296" i="10"/>
  <c r="AC297" i="10"/>
  <c r="AC298" i="10"/>
  <c r="AC299" i="10"/>
  <c r="AC300" i="10"/>
  <c r="AC301" i="10"/>
  <c r="AC302" i="10"/>
  <c r="AC303" i="10"/>
  <c r="AC304" i="10"/>
  <c r="AC305" i="10"/>
  <c r="AC306" i="10"/>
  <c r="AC307" i="10"/>
  <c r="AC308" i="10"/>
  <c r="AC309" i="10"/>
  <c r="AC310" i="10"/>
  <c r="AC311" i="10"/>
  <c r="AC312" i="10"/>
  <c r="AC313" i="10"/>
  <c r="AC314" i="10"/>
  <c r="AC315" i="10"/>
  <c r="AC316" i="10"/>
  <c r="AC317" i="10"/>
  <c r="AC318" i="10"/>
  <c r="AC319" i="10"/>
  <c r="AC320" i="10"/>
  <c r="AC321" i="10"/>
  <c r="AC322" i="10"/>
  <c r="AC323" i="10"/>
  <c r="AC324" i="10"/>
  <c r="AC325" i="10"/>
  <c r="AC326" i="10"/>
  <c r="AC327" i="10"/>
  <c r="AC328" i="10"/>
  <c r="AC329" i="10"/>
  <c r="AC330" i="10"/>
  <c r="AC331" i="10"/>
  <c r="AC332" i="10"/>
  <c r="AC333" i="10"/>
  <c r="AC334" i="10"/>
  <c r="AC335" i="10"/>
  <c r="AC336" i="10"/>
  <c r="AC337" i="10"/>
  <c r="AC338" i="10"/>
  <c r="AC339" i="10"/>
  <c r="AC340" i="10"/>
  <c r="AC341" i="10"/>
  <c r="AC342" i="10"/>
  <c r="AC343" i="10"/>
  <c r="AC344" i="10"/>
  <c r="AC345" i="10"/>
  <c r="AC346" i="10"/>
  <c r="AC347" i="10"/>
  <c r="AC348" i="10"/>
  <c r="AC349" i="10"/>
  <c r="AC350" i="10"/>
  <c r="AC351" i="10"/>
  <c r="AC352" i="10"/>
  <c r="AC353" i="10"/>
  <c r="AC354" i="10"/>
  <c r="AC355" i="10"/>
  <c r="AC356" i="10"/>
  <c r="AC357" i="10"/>
  <c r="AC358" i="10"/>
  <c r="AC359" i="10"/>
  <c r="AC360" i="10"/>
  <c r="AC361" i="10"/>
  <c r="AC362" i="10"/>
  <c r="AC363" i="10"/>
  <c r="AC364" i="10"/>
  <c r="AC365" i="10"/>
  <c r="AC366" i="10"/>
  <c r="AC367" i="10"/>
  <c r="AC368" i="10"/>
  <c r="AC369" i="10"/>
  <c r="AC370" i="10"/>
  <c r="AC371" i="10"/>
  <c r="AC372" i="10"/>
  <c r="AC373" i="10"/>
  <c r="AC374" i="10"/>
  <c r="AC375" i="10"/>
  <c r="AC376" i="10"/>
  <c r="AC377" i="10"/>
  <c r="AC378" i="10"/>
  <c r="AC379" i="10"/>
  <c r="AC380" i="10"/>
  <c r="AC381" i="10"/>
  <c r="AC382" i="10"/>
  <c r="AC383" i="10"/>
  <c r="AC384" i="10"/>
  <c r="AC385" i="10"/>
  <c r="AC386" i="10"/>
  <c r="AC387" i="10"/>
  <c r="AC388" i="10"/>
  <c r="AC389" i="10"/>
  <c r="AC390" i="10"/>
  <c r="AC391" i="10"/>
  <c r="AC392" i="10"/>
  <c r="AC393" i="10"/>
  <c r="AC394" i="10"/>
  <c r="AC395" i="10"/>
  <c r="AC396" i="10"/>
  <c r="AC397" i="10"/>
  <c r="AC398" i="10"/>
  <c r="AC399" i="10"/>
  <c r="AC400" i="10"/>
  <c r="AC401" i="10"/>
  <c r="AC402" i="10"/>
  <c r="AC403" i="10"/>
  <c r="AC404" i="10"/>
  <c r="AC405" i="10"/>
  <c r="AC406" i="10"/>
  <c r="AC407" i="10"/>
  <c r="AC408" i="10"/>
  <c r="AC409" i="10"/>
  <c r="AC410" i="10"/>
  <c r="AC411" i="10"/>
  <c r="AC412" i="10"/>
  <c r="AC413" i="10"/>
  <c r="AC414" i="10"/>
  <c r="AC415" i="10"/>
  <c r="AC416" i="10"/>
  <c r="AC417" i="10"/>
  <c r="AC418" i="10"/>
  <c r="AC419" i="10"/>
  <c r="AC420" i="10"/>
  <c r="AC421" i="10"/>
  <c r="AC422" i="10"/>
  <c r="AC423" i="10"/>
  <c r="AC424" i="10"/>
  <c r="AC425" i="10"/>
  <c r="AC426" i="10"/>
  <c r="AC427" i="10"/>
  <c r="AC428" i="10"/>
  <c r="AC429" i="10"/>
  <c r="AC430" i="10"/>
  <c r="AC431" i="10"/>
  <c r="AC432" i="10"/>
  <c r="AC433" i="10"/>
  <c r="AC434" i="10"/>
  <c r="AC435" i="10"/>
  <c r="AC436" i="10"/>
  <c r="AC437" i="10"/>
  <c r="AC438" i="10"/>
  <c r="AC439" i="10"/>
  <c r="AC440" i="10"/>
  <c r="AC441" i="10"/>
  <c r="AC442" i="10"/>
  <c r="AC443" i="10"/>
  <c r="AC444" i="10"/>
  <c r="AC445" i="10"/>
  <c r="AC446" i="10"/>
  <c r="AC447" i="10"/>
  <c r="AC448" i="10"/>
  <c r="AC449" i="10"/>
  <c r="AC450" i="10"/>
  <c r="AC451" i="10"/>
  <c r="AC452" i="10"/>
  <c r="AC453" i="10"/>
  <c r="AC454" i="10"/>
  <c r="AC455" i="10"/>
  <c r="AC456" i="10"/>
  <c r="AC457" i="10"/>
  <c r="AC458" i="10"/>
  <c r="AC459" i="10"/>
  <c r="AC460" i="10"/>
  <c r="AC461" i="10"/>
  <c r="AC462" i="10"/>
  <c r="AC463" i="10"/>
  <c r="AC464" i="10"/>
  <c r="AC465" i="10"/>
  <c r="AC466" i="10"/>
  <c r="AC467" i="10"/>
  <c r="AC468" i="10"/>
  <c r="AC469" i="10"/>
  <c r="AC470" i="10"/>
  <c r="AC471" i="10"/>
  <c r="AC472" i="10"/>
  <c r="AC473" i="10"/>
  <c r="AC474" i="10"/>
  <c r="AC475" i="10"/>
  <c r="AC476" i="10"/>
  <c r="AC477" i="10"/>
  <c r="AC478" i="10"/>
  <c r="AC479" i="10"/>
  <c r="AC480" i="10"/>
  <c r="AC481" i="10"/>
  <c r="AC482" i="10"/>
  <c r="AC483" i="10"/>
  <c r="AC484" i="10"/>
  <c r="AC485" i="10"/>
  <c r="AC486" i="10"/>
  <c r="AC487" i="10"/>
  <c r="AC488" i="10"/>
  <c r="AC489" i="10"/>
  <c r="AC490" i="10"/>
  <c r="AC491" i="10"/>
  <c r="AC492" i="10"/>
  <c r="AC493" i="10"/>
  <c r="AC494" i="10"/>
  <c r="AC495" i="10"/>
  <c r="AC496" i="10"/>
  <c r="AC497" i="10"/>
  <c r="AC498" i="10"/>
  <c r="AC499" i="10"/>
  <c r="AC500" i="10"/>
  <c r="AC501" i="10"/>
  <c r="AC502" i="10"/>
  <c r="AC503" i="10"/>
  <c r="AC504" i="10"/>
  <c r="AC505" i="10"/>
  <c r="AC506" i="10"/>
  <c r="AC507" i="10"/>
  <c r="AC508" i="10"/>
  <c r="AC509" i="10"/>
  <c r="AC510" i="10"/>
  <c r="AC511" i="10"/>
  <c r="AC512" i="10"/>
  <c r="AC513" i="10"/>
  <c r="AC514" i="10"/>
  <c r="AC515" i="10"/>
  <c r="AC516" i="10"/>
  <c r="AC517" i="10"/>
  <c r="AC518" i="10"/>
  <c r="AC519" i="10"/>
  <c r="AC520" i="10"/>
  <c r="AC521" i="10"/>
  <c r="AC522" i="10"/>
  <c r="AC523" i="10"/>
  <c r="AC524" i="10"/>
  <c r="AC525" i="10"/>
  <c r="AC526" i="10"/>
  <c r="AC527" i="10"/>
  <c r="AC528" i="10"/>
  <c r="AC529" i="10"/>
  <c r="AC530" i="10"/>
  <c r="AC531" i="10"/>
  <c r="AC532" i="10"/>
  <c r="AC533" i="10"/>
  <c r="AC534" i="10"/>
  <c r="AC535" i="10"/>
  <c r="AC536" i="10"/>
  <c r="AC537" i="10"/>
  <c r="AC538" i="10"/>
  <c r="AC539" i="10"/>
  <c r="AC540" i="10"/>
  <c r="AC541" i="10"/>
  <c r="AC542" i="10"/>
  <c r="AC543" i="10"/>
  <c r="AC544" i="10"/>
  <c r="AC545" i="10"/>
  <c r="AC546" i="10"/>
  <c r="AC547" i="10"/>
  <c r="AC548" i="10"/>
  <c r="AC549" i="10"/>
  <c r="AC550" i="10"/>
  <c r="AC551" i="10"/>
  <c r="AC552" i="10"/>
  <c r="AC553" i="10"/>
  <c r="AC554" i="10"/>
  <c r="AC555" i="10"/>
  <c r="AC556" i="10"/>
  <c r="AC557" i="10"/>
  <c r="AC558" i="10"/>
  <c r="AC559" i="10"/>
  <c r="AC560" i="10"/>
  <c r="AC561" i="10"/>
  <c r="AC562" i="10"/>
  <c r="AC563" i="10"/>
  <c r="AC564" i="10"/>
  <c r="AC565" i="10"/>
  <c r="AC566" i="10"/>
  <c r="AC567" i="10"/>
  <c r="AC568" i="10"/>
  <c r="AC569" i="10"/>
  <c r="AC570" i="10"/>
  <c r="AC571" i="10"/>
  <c r="AC572" i="10"/>
  <c r="AC573" i="10"/>
  <c r="AC574" i="10"/>
  <c r="AC575" i="10"/>
  <c r="AC576" i="10"/>
  <c r="AC577" i="10"/>
  <c r="AC578" i="10"/>
  <c r="AC579" i="10"/>
  <c r="AC580" i="10"/>
  <c r="AC581" i="10"/>
  <c r="AC582" i="10"/>
  <c r="AC583" i="10"/>
  <c r="AC584" i="10"/>
  <c r="AC585" i="10"/>
  <c r="AC586" i="10"/>
  <c r="AC587" i="10"/>
  <c r="AC588" i="10"/>
  <c r="AC589" i="10"/>
  <c r="AC590" i="10"/>
  <c r="AC591" i="10"/>
  <c r="AC592" i="10"/>
  <c r="AC593" i="10"/>
  <c r="AC594" i="10"/>
  <c r="AC595" i="10"/>
  <c r="AC596" i="10"/>
  <c r="AC597" i="10"/>
  <c r="AC598" i="10"/>
  <c r="AC599" i="10"/>
  <c r="AC600" i="10"/>
  <c r="AC601" i="10"/>
  <c r="AC602" i="10"/>
  <c r="AC603" i="10"/>
  <c r="AC604" i="10"/>
  <c r="AC605" i="10"/>
  <c r="AC606" i="10"/>
  <c r="AC607" i="10"/>
  <c r="AC608" i="10"/>
  <c r="AC609" i="10"/>
  <c r="AC610" i="10"/>
  <c r="AC611" i="10"/>
  <c r="AC612" i="10"/>
  <c r="AC613" i="10"/>
  <c r="AC614" i="10"/>
  <c r="AC615" i="10"/>
  <c r="AC616" i="10"/>
  <c r="AC617" i="10"/>
  <c r="AC618" i="10"/>
  <c r="AC619" i="10"/>
  <c r="AC620" i="10"/>
  <c r="AC621" i="10"/>
  <c r="AC622" i="10"/>
  <c r="AC623" i="10"/>
  <c r="AC624" i="10"/>
  <c r="AC625" i="10"/>
  <c r="AC626" i="10"/>
  <c r="AC627" i="10"/>
  <c r="AC628" i="10"/>
  <c r="AC629" i="10"/>
  <c r="AC630" i="10"/>
  <c r="AC631" i="10"/>
  <c r="AC632" i="10"/>
  <c r="AC633" i="10"/>
  <c r="AC634" i="10"/>
  <c r="AC635" i="10"/>
  <c r="AC636" i="10"/>
  <c r="AC637" i="10"/>
  <c r="AC638" i="10"/>
  <c r="AC639" i="10"/>
  <c r="AC640" i="10"/>
  <c r="AC641" i="10"/>
  <c r="AC642" i="10"/>
  <c r="AC643" i="10"/>
  <c r="AC644" i="10"/>
  <c r="AC645" i="10"/>
  <c r="AC646" i="10"/>
  <c r="AC647" i="10"/>
  <c r="AC648" i="10"/>
  <c r="AC649" i="10"/>
  <c r="AC650" i="10"/>
  <c r="AC651" i="10"/>
  <c r="AC652" i="10"/>
  <c r="AC653" i="10"/>
  <c r="AC654" i="10"/>
  <c r="AC655" i="10"/>
  <c r="AC656" i="10"/>
  <c r="AC657" i="10"/>
  <c r="AC658" i="10"/>
  <c r="AC659" i="10"/>
  <c r="AC660" i="10"/>
  <c r="AC661" i="10"/>
  <c r="AC662" i="10"/>
  <c r="AC663" i="10"/>
  <c r="AC664" i="10"/>
  <c r="AC665" i="10"/>
  <c r="AC666" i="10"/>
  <c r="AC667" i="10"/>
  <c r="AC668" i="10"/>
  <c r="AC669" i="10"/>
  <c r="AC670" i="10"/>
  <c r="AC671" i="10"/>
  <c r="AC672" i="10"/>
  <c r="AC673" i="10"/>
  <c r="AC674" i="10"/>
  <c r="AC675" i="10"/>
  <c r="AC676" i="10"/>
  <c r="AC677" i="10"/>
  <c r="AC678" i="10"/>
  <c r="AC679" i="10"/>
  <c r="AC680" i="10"/>
  <c r="AC681" i="10"/>
  <c r="AC682" i="10"/>
  <c r="AC683" i="10"/>
  <c r="AC684" i="10"/>
  <c r="AC685" i="10"/>
  <c r="AC686" i="10"/>
  <c r="AC687" i="10"/>
  <c r="AC688" i="10"/>
  <c r="AC689" i="10"/>
  <c r="AC690" i="10"/>
  <c r="AC691" i="10"/>
  <c r="AC692" i="10"/>
  <c r="AC693" i="10"/>
  <c r="AC694" i="10"/>
  <c r="AC695" i="10"/>
  <c r="AC696" i="10"/>
  <c r="AC697" i="10"/>
  <c r="AC698" i="10"/>
  <c r="AC699" i="10"/>
  <c r="AC700" i="10"/>
  <c r="AC701" i="10"/>
  <c r="AC702" i="10"/>
  <c r="AC703" i="10"/>
  <c r="AC704" i="10"/>
  <c r="AC705" i="10"/>
  <c r="AC706" i="10"/>
  <c r="AC707" i="10"/>
  <c r="AC708" i="10"/>
  <c r="AC709" i="10"/>
  <c r="AC710" i="10"/>
  <c r="AC711" i="10"/>
  <c r="AC712" i="10"/>
  <c r="AC713" i="10"/>
  <c r="AC714" i="10"/>
  <c r="AC715" i="10"/>
  <c r="AC716" i="10"/>
  <c r="AC717" i="10"/>
  <c r="AC718" i="10"/>
  <c r="AC719" i="10"/>
  <c r="AC720" i="10"/>
  <c r="AC721" i="10"/>
  <c r="AC722" i="10"/>
  <c r="AC723" i="10"/>
  <c r="AC724" i="10"/>
  <c r="AC725" i="10"/>
  <c r="AC726" i="10"/>
  <c r="AC727" i="10"/>
  <c r="AC728" i="10"/>
  <c r="AC729" i="10"/>
  <c r="AC730" i="10"/>
  <c r="AC731" i="10"/>
  <c r="AC732" i="10"/>
  <c r="AC733" i="10"/>
  <c r="AC734" i="10"/>
  <c r="AC735" i="10"/>
  <c r="AC736" i="10"/>
  <c r="AD15" i="10"/>
  <c r="AD16" i="10"/>
  <c r="AD17" i="10"/>
  <c r="AD18" i="10"/>
  <c r="AD19" i="10"/>
  <c r="AD20" i="10"/>
  <c r="AD21" i="10"/>
  <c r="AD22" i="10"/>
  <c r="AD23" i="10"/>
  <c r="AD24" i="10"/>
  <c r="AD25" i="10"/>
  <c r="AD26" i="10"/>
  <c r="AD27" i="10"/>
  <c r="AD28" i="10"/>
  <c r="AD29" i="10"/>
  <c r="AD30" i="10"/>
  <c r="AD31" i="10"/>
  <c r="AD32" i="10"/>
  <c r="AD33" i="10"/>
  <c r="AD34" i="10"/>
  <c r="AD35" i="10"/>
  <c r="AD36" i="10"/>
  <c r="AD37" i="10"/>
  <c r="AD38" i="10"/>
  <c r="AD39" i="10"/>
  <c r="AD40" i="10"/>
  <c r="AD41" i="10"/>
  <c r="AD42" i="10"/>
  <c r="AD43" i="10"/>
  <c r="AD44" i="10"/>
  <c r="AD45" i="10"/>
  <c r="AD46" i="10"/>
  <c r="AD47" i="10"/>
  <c r="AD48" i="10"/>
  <c r="AD49" i="10"/>
  <c r="AD50" i="10"/>
  <c r="AD51" i="10"/>
  <c r="AD52" i="10"/>
  <c r="AD53" i="10"/>
  <c r="AD54" i="10"/>
  <c r="AD55" i="10"/>
  <c r="AD56" i="10"/>
  <c r="AD57" i="10"/>
  <c r="AD58" i="10"/>
  <c r="AD59" i="10"/>
  <c r="AD60" i="10"/>
  <c r="AD61" i="10"/>
  <c r="AD62" i="10"/>
  <c r="AD63" i="10"/>
  <c r="AD64" i="10"/>
  <c r="AD65" i="10"/>
  <c r="AD66" i="10"/>
  <c r="AD67" i="10"/>
  <c r="AD68" i="10"/>
  <c r="AD69" i="10"/>
  <c r="AD70" i="10"/>
  <c r="AD71" i="10"/>
  <c r="AD72" i="10"/>
  <c r="AD73" i="10"/>
  <c r="AD74" i="10"/>
  <c r="AD75" i="10"/>
  <c r="AD76" i="10"/>
  <c r="AD77" i="10"/>
  <c r="AD78" i="10"/>
  <c r="AD79" i="10"/>
  <c r="AD80" i="10"/>
  <c r="AD81" i="10"/>
  <c r="AD82" i="10"/>
  <c r="AD83" i="10"/>
  <c r="AD84" i="10"/>
  <c r="AD85" i="10"/>
  <c r="AD86" i="10"/>
  <c r="AD87" i="10"/>
  <c r="AD88" i="10"/>
  <c r="AD89" i="10"/>
  <c r="AD90" i="10"/>
  <c r="AD91" i="10"/>
  <c r="AD92" i="10"/>
  <c r="AD93" i="10"/>
  <c r="AD94" i="10"/>
  <c r="AD95" i="10"/>
  <c r="AD96" i="10"/>
  <c r="AD97" i="10"/>
  <c r="AD98" i="10"/>
  <c r="AD99" i="10"/>
  <c r="AD100" i="10"/>
  <c r="AD101" i="10"/>
  <c r="AD102" i="10"/>
  <c r="AD103" i="10"/>
  <c r="AD104" i="10"/>
  <c r="AD105" i="10"/>
  <c r="AD106" i="10"/>
  <c r="AD107" i="10"/>
  <c r="AD108" i="10"/>
  <c r="AD109" i="10"/>
  <c r="AD110" i="10"/>
  <c r="AD111" i="10"/>
  <c r="AD112" i="10"/>
  <c r="AD113" i="10"/>
  <c r="AD114" i="10"/>
  <c r="AD115" i="10"/>
  <c r="AD116" i="10"/>
  <c r="AD117" i="10"/>
  <c r="AD118" i="10"/>
  <c r="AD119" i="10"/>
  <c r="AD120" i="10"/>
  <c r="AD121" i="10"/>
  <c r="AD122" i="10"/>
  <c r="AD123" i="10"/>
  <c r="AD124" i="10"/>
  <c r="AD125" i="10"/>
  <c r="AD126" i="10"/>
  <c r="AD127" i="10"/>
  <c r="AD128" i="10"/>
  <c r="AD129" i="10"/>
  <c r="AD130" i="10"/>
  <c r="AD131" i="10"/>
  <c r="AD132" i="10"/>
  <c r="AD133" i="10"/>
  <c r="AD134" i="10"/>
  <c r="AD135" i="10"/>
  <c r="AD136" i="10"/>
  <c r="AD137" i="10"/>
  <c r="AD138" i="10"/>
  <c r="AD139" i="10"/>
  <c r="AD140" i="10"/>
  <c r="AD141" i="10"/>
  <c r="AD142" i="10"/>
  <c r="AD143" i="10"/>
  <c r="AD144" i="10"/>
  <c r="AD145" i="10"/>
  <c r="AD146" i="10"/>
  <c r="AD147" i="10"/>
  <c r="AD148" i="10"/>
  <c r="AD149" i="10"/>
  <c r="AD150" i="10"/>
  <c r="AD151" i="10"/>
  <c r="AD152" i="10"/>
  <c r="AD153" i="10"/>
  <c r="AD154" i="10"/>
  <c r="AD155" i="10"/>
  <c r="AD156" i="10"/>
  <c r="AD157" i="10"/>
  <c r="AD158" i="10"/>
  <c r="AD159" i="10"/>
  <c r="AD160" i="10"/>
  <c r="AD161" i="10"/>
  <c r="AD162" i="10"/>
  <c r="AD163" i="10"/>
  <c r="AD164" i="10"/>
  <c r="AD165" i="10"/>
  <c r="AD166" i="10"/>
  <c r="AD167" i="10"/>
  <c r="AD168" i="10"/>
  <c r="AD169" i="10"/>
  <c r="AD170" i="10"/>
  <c r="AD171" i="10"/>
  <c r="AD172" i="10"/>
  <c r="AD173" i="10"/>
  <c r="AD174" i="10"/>
  <c r="AD175" i="10"/>
  <c r="AD176" i="10"/>
  <c r="AD177" i="10"/>
  <c r="AD178" i="10"/>
  <c r="AD179" i="10"/>
  <c r="AD180" i="10"/>
  <c r="AD181" i="10"/>
  <c r="AD182" i="10"/>
  <c r="AD183" i="10"/>
  <c r="AD184" i="10"/>
  <c r="AD185" i="10"/>
  <c r="AD186" i="10"/>
  <c r="AD187" i="10"/>
  <c r="AD188" i="10"/>
  <c r="AD189" i="10"/>
  <c r="AD190" i="10"/>
  <c r="AD191" i="10"/>
  <c r="AD192" i="10"/>
  <c r="AD193" i="10"/>
  <c r="AD194" i="10"/>
  <c r="AD195" i="10"/>
  <c r="AD196" i="10"/>
  <c r="AD197" i="10"/>
  <c r="AD198" i="10"/>
  <c r="AD199" i="10"/>
  <c r="AD200" i="10"/>
  <c r="AD201" i="10"/>
  <c r="AD202" i="10"/>
  <c r="AD203" i="10"/>
  <c r="AD204" i="10"/>
  <c r="AD205" i="10"/>
  <c r="AD206" i="10"/>
  <c r="AD207" i="10"/>
  <c r="AD208" i="10"/>
  <c r="AD209" i="10"/>
  <c r="AD210" i="10"/>
  <c r="AD211" i="10"/>
  <c r="AD212" i="10"/>
  <c r="AD213" i="10"/>
  <c r="AD214" i="10"/>
  <c r="AD215" i="10"/>
  <c r="AD216" i="10"/>
  <c r="AD217" i="10"/>
  <c r="AD218" i="10"/>
  <c r="AD219" i="10"/>
  <c r="AD220" i="10"/>
  <c r="AD221" i="10"/>
  <c r="AD222" i="10"/>
  <c r="AD223" i="10"/>
  <c r="AD224" i="10"/>
  <c r="AD225" i="10"/>
  <c r="AD226" i="10"/>
  <c r="AD227" i="10"/>
  <c r="AD228" i="10"/>
  <c r="AD229" i="10"/>
  <c r="AD230" i="10"/>
  <c r="AD231" i="10"/>
  <c r="AD232" i="10"/>
  <c r="AD233" i="10"/>
  <c r="AD234" i="10"/>
  <c r="AD235" i="10"/>
  <c r="AD236" i="10"/>
  <c r="AD237" i="10"/>
  <c r="AD238" i="10"/>
  <c r="AD239" i="10"/>
  <c r="AD240" i="10"/>
  <c r="AD241" i="10"/>
  <c r="AD242" i="10"/>
  <c r="AD243" i="10"/>
  <c r="AD244" i="10"/>
  <c r="AD245" i="10"/>
  <c r="AD246" i="10"/>
  <c r="AD247" i="10"/>
  <c r="AD248" i="10"/>
  <c r="AD249" i="10"/>
  <c r="AD250" i="10"/>
  <c r="AD251" i="10"/>
  <c r="AD252" i="10"/>
  <c r="AD253" i="10"/>
  <c r="AD254" i="10"/>
  <c r="AD255" i="10"/>
  <c r="AD256" i="10"/>
  <c r="AD257" i="10"/>
  <c r="AD258" i="10"/>
  <c r="AD259" i="10"/>
  <c r="AD260" i="10"/>
  <c r="AD261" i="10"/>
  <c r="AD262" i="10"/>
  <c r="AD263" i="10"/>
  <c r="AD264" i="10"/>
  <c r="AD265" i="10"/>
  <c r="AD266" i="10"/>
  <c r="AD267" i="10"/>
  <c r="AD268" i="10"/>
  <c r="AD269" i="10"/>
  <c r="AD270" i="10"/>
  <c r="AD271" i="10"/>
  <c r="AD272" i="10"/>
  <c r="AD273" i="10"/>
  <c r="AD274" i="10"/>
  <c r="AD275" i="10"/>
  <c r="AD276" i="10"/>
  <c r="AD277" i="10"/>
  <c r="AD278" i="10"/>
  <c r="AD279" i="10"/>
  <c r="AD280" i="10"/>
  <c r="AD281" i="10"/>
  <c r="AD282" i="10"/>
  <c r="AD283" i="10"/>
  <c r="AD284" i="10"/>
  <c r="AD285" i="10"/>
  <c r="AD286" i="10"/>
  <c r="AD287" i="10"/>
  <c r="AD288" i="10"/>
  <c r="AD289" i="10"/>
  <c r="AD290" i="10"/>
  <c r="AD291" i="10"/>
  <c r="AD292" i="10"/>
  <c r="AD293" i="10"/>
  <c r="AD294" i="10"/>
  <c r="AD295" i="10"/>
  <c r="AD296" i="10"/>
  <c r="AD297" i="10"/>
  <c r="AD298" i="10"/>
  <c r="AD299" i="10"/>
  <c r="AD300" i="10"/>
  <c r="AD301" i="10"/>
  <c r="AD302" i="10"/>
  <c r="AD303" i="10"/>
  <c r="AD304" i="10"/>
  <c r="AD305" i="10"/>
  <c r="AD306" i="10"/>
  <c r="AD307" i="10"/>
  <c r="AD308" i="10"/>
  <c r="AD309" i="10"/>
  <c r="AD310" i="10"/>
  <c r="AD311" i="10"/>
  <c r="AD312" i="10"/>
  <c r="AD313" i="10"/>
  <c r="AD314" i="10"/>
  <c r="AD315" i="10"/>
  <c r="AD316" i="10"/>
  <c r="AD317" i="10"/>
  <c r="AD318" i="10"/>
  <c r="AD319" i="10"/>
  <c r="AD320" i="10"/>
  <c r="AD321" i="10"/>
  <c r="AD322" i="10"/>
  <c r="AD323" i="10"/>
  <c r="AD324" i="10"/>
  <c r="AD325" i="10"/>
  <c r="AD326" i="10"/>
  <c r="AD327" i="10"/>
  <c r="AD328" i="10"/>
  <c r="AD329" i="10"/>
  <c r="AD330" i="10"/>
  <c r="AD331" i="10"/>
  <c r="AD332" i="10"/>
  <c r="AD333" i="10"/>
  <c r="AD334" i="10"/>
  <c r="AD335" i="10"/>
  <c r="AD336" i="10"/>
  <c r="AD337" i="10"/>
  <c r="AD338" i="10"/>
  <c r="AD339" i="10"/>
  <c r="AD340" i="10"/>
  <c r="AD341" i="10"/>
  <c r="AD342" i="10"/>
  <c r="AD343" i="10"/>
  <c r="AD344" i="10"/>
  <c r="AD345" i="10"/>
  <c r="AD346" i="10"/>
  <c r="AD347" i="10"/>
  <c r="AD348" i="10"/>
  <c r="AD349" i="10"/>
  <c r="AD350" i="10"/>
  <c r="AD351" i="10"/>
  <c r="AD352" i="10"/>
  <c r="AD353" i="10"/>
  <c r="AD354" i="10"/>
  <c r="AD355" i="10"/>
  <c r="AD356" i="10"/>
  <c r="AD357" i="10"/>
  <c r="AD358" i="10"/>
  <c r="AD359" i="10"/>
  <c r="AD360" i="10"/>
  <c r="AD361" i="10"/>
  <c r="AD362" i="10"/>
  <c r="AD363" i="10"/>
  <c r="AD364" i="10"/>
  <c r="AD365" i="10"/>
  <c r="AD366" i="10"/>
  <c r="AD367" i="10"/>
  <c r="AD368" i="10"/>
  <c r="AD369" i="10"/>
  <c r="AD370" i="10"/>
  <c r="AD371" i="10"/>
  <c r="AD372" i="10"/>
  <c r="AD373" i="10"/>
  <c r="AD374" i="10"/>
  <c r="AD375" i="10"/>
  <c r="AD376" i="10"/>
  <c r="AD377" i="10"/>
  <c r="AD378" i="10"/>
  <c r="AD379" i="10"/>
  <c r="AD380" i="10"/>
  <c r="AD381" i="10"/>
  <c r="AD382" i="10"/>
  <c r="AD383" i="10"/>
  <c r="AD384" i="10"/>
  <c r="AD385" i="10"/>
  <c r="AD386" i="10"/>
  <c r="AD387" i="10"/>
  <c r="AD388" i="10"/>
  <c r="AD389" i="10"/>
  <c r="AD390" i="10"/>
  <c r="AD391" i="10"/>
  <c r="AD392" i="10"/>
  <c r="AD393" i="10"/>
  <c r="AD394" i="10"/>
  <c r="AD395" i="10"/>
  <c r="AD396" i="10"/>
  <c r="AD397" i="10"/>
  <c r="AD398" i="10"/>
  <c r="AD399" i="10"/>
  <c r="AD400" i="10"/>
  <c r="AD401" i="10"/>
  <c r="AD402" i="10"/>
  <c r="AD403" i="10"/>
  <c r="AD404" i="10"/>
  <c r="AD405" i="10"/>
  <c r="AD406" i="10"/>
  <c r="AD407" i="10"/>
  <c r="AD408" i="10"/>
  <c r="AD409" i="10"/>
  <c r="AD410" i="10"/>
  <c r="AD411" i="10"/>
  <c r="AD412" i="10"/>
  <c r="AD413" i="10"/>
  <c r="AD414" i="10"/>
  <c r="AD415" i="10"/>
  <c r="AD416" i="10"/>
  <c r="AD417" i="10"/>
  <c r="AD418" i="10"/>
  <c r="AD419" i="10"/>
  <c r="AD420" i="10"/>
  <c r="AD421" i="10"/>
  <c r="AD422" i="10"/>
  <c r="AD423" i="10"/>
  <c r="AD424" i="10"/>
  <c r="AD425" i="10"/>
  <c r="AD426" i="10"/>
  <c r="AD427" i="10"/>
  <c r="AD428" i="10"/>
  <c r="AD429" i="10"/>
  <c r="AD430" i="10"/>
  <c r="AD431" i="10"/>
  <c r="AD432" i="10"/>
  <c r="AD433" i="10"/>
  <c r="AD434" i="10"/>
  <c r="AD435" i="10"/>
  <c r="AD436" i="10"/>
  <c r="AD437" i="10"/>
  <c r="AD438" i="10"/>
  <c r="AD439" i="10"/>
  <c r="AD440" i="10"/>
  <c r="AD441" i="10"/>
  <c r="AD442" i="10"/>
  <c r="AD443" i="10"/>
  <c r="AD444" i="10"/>
  <c r="AD445" i="10"/>
  <c r="AD446" i="10"/>
  <c r="AD447" i="10"/>
  <c r="AD448" i="10"/>
  <c r="AD449" i="10"/>
  <c r="AD450" i="10"/>
  <c r="AD451" i="10"/>
  <c r="AD452" i="10"/>
  <c r="AD453" i="10"/>
  <c r="AD454" i="10"/>
  <c r="AD455" i="10"/>
  <c r="AD456" i="10"/>
  <c r="AD457" i="10"/>
  <c r="AD458" i="10"/>
  <c r="AD459" i="10"/>
  <c r="AD460" i="10"/>
  <c r="AD461" i="10"/>
  <c r="AD462" i="10"/>
  <c r="AD463" i="10"/>
  <c r="AD464" i="10"/>
  <c r="AD465" i="10"/>
  <c r="AD466" i="10"/>
  <c r="AD467" i="10"/>
  <c r="AD468" i="10"/>
  <c r="AD469" i="10"/>
  <c r="AD470" i="10"/>
  <c r="AD471" i="10"/>
  <c r="AD472" i="10"/>
  <c r="AD473" i="10"/>
  <c r="AD474" i="10"/>
  <c r="AD475" i="10"/>
  <c r="AD476" i="10"/>
  <c r="AD477" i="10"/>
  <c r="AD478" i="10"/>
  <c r="AD479" i="10"/>
  <c r="AD480" i="10"/>
  <c r="AD481" i="10"/>
  <c r="AD482" i="10"/>
  <c r="AD483" i="10"/>
  <c r="AD484" i="10"/>
  <c r="AD485" i="10"/>
  <c r="AD486" i="10"/>
  <c r="AD487" i="10"/>
  <c r="AD488" i="10"/>
  <c r="AD489" i="10"/>
  <c r="AD490" i="10"/>
  <c r="AD491" i="10"/>
  <c r="AD492" i="10"/>
  <c r="AD493" i="10"/>
  <c r="AD494" i="10"/>
  <c r="AD495" i="10"/>
  <c r="AD496" i="10"/>
  <c r="AD497" i="10"/>
  <c r="AD498" i="10"/>
  <c r="AD499" i="10"/>
  <c r="AD500" i="10"/>
  <c r="AD501" i="10"/>
  <c r="AD502" i="10"/>
  <c r="AD503" i="10"/>
  <c r="AD504" i="10"/>
  <c r="AD505" i="10"/>
  <c r="AD506" i="10"/>
  <c r="AD507" i="10"/>
  <c r="AD508" i="10"/>
  <c r="AD509" i="10"/>
  <c r="AD510" i="10"/>
  <c r="AD511" i="10"/>
  <c r="AD512" i="10"/>
  <c r="AD513" i="10"/>
  <c r="AD514" i="10"/>
  <c r="AD515" i="10"/>
  <c r="AD516" i="10"/>
  <c r="AD517" i="10"/>
  <c r="AD518" i="10"/>
  <c r="AD519" i="10"/>
  <c r="AD520" i="10"/>
  <c r="AD521" i="10"/>
  <c r="AD522" i="10"/>
  <c r="AD523" i="10"/>
  <c r="AD524" i="10"/>
  <c r="AD525" i="10"/>
  <c r="AD526" i="10"/>
  <c r="AD527" i="10"/>
  <c r="AD528" i="10"/>
  <c r="AD529" i="10"/>
  <c r="AD530" i="10"/>
  <c r="AD531" i="10"/>
  <c r="AD532" i="10"/>
  <c r="AD533" i="10"/>
  <c r="AD534" i="10"/>
  <c r="AD535" i="10"/>
  <c r="AD536" i="10"/>
  <c r="AD537" i="10"/>
  <c r="AD538" i="10"/>
  <c r="AD539" i="10"/>
  <c r="AD540" i="10"/>
  <c r="AD541" i="10"/>
  <c r="AD542" i="10"/>
  <c r="AD543" i="10"/>
  <c r="AD544" i="10"/>
  <c r="AD545" i="10"/>
  <c r="AD546" i="10"/>
  <c r="AD547" i="10"/>
  <c r="AD548" i="10"/>
  <c r="AD549" i="10"/>
  <c r="AD550" i="10"/>
  <c r="AD551" i="10"/>
  <c r="AD552" i="10"/>
  <c r="AD553" i="10"/>
  <c r="AD554" i="10"/>
  <c r="AD555" i="10"/>
  <c r="AD556" i="10"/>
  <c r="AD557" i="10"/>
  <c r="AD558" i="10"/>
  <c r="AD559" i="10"/>
  <c r="AD560" i="10"/>
  <c r="AD561" i="10"/>
  <c r="AD562" i="10"/>
  <c r="AD563" i="10"/>
  <c r="AD564" i="10"/>
  <c r="AD565" i="10"/>
  <c r="AD566" i="10"/>
  <c r="AD567" i="10"/>
  <c r="AD568" i="10"/>
  <c r="AD569" i="10"/>
  <c r="AD570" i="10"/>
  <c r="AD571" i="10"/>
  <c r="AD572" i="10"/>
  <c r="AD573" i="10"/>
  <c r="AD574" i="10"/>
  <c r="AD575" i="10"/>
  <c r="AD576" i="10"/>
  <c r="AD577" i="10"/>
  <c r="AD578" i="10"/>
  <c r="AD579" i="10"/>
  <c r="AD580" i="10"/>
  <c r="AD581" i="10"/>
  <c r="AD582" i="10"/>
  <c r="AD583" i="10"/>
  <c r="AD584" i="10"/>
  <c r="AD585" i="10"/>
  <c r="AD586" i="10"/>
  <c r="AD587" i="10"/>
  <c r="AD588" i="10"/>
  <c r="AD589" i="10"/>
  <c r="AD590" i="10"/>
  <c r="AD591" i="10"/>
  <c r="AD592" i="10"/>
  <c r="AD593" i="10"/>
  <c r="AD594" i="10"/>
  <c r="AD595" i="10"/>
  <c r="AD596" i="10"/>
  <c r="AD597" i="10"/>
  <c r="AD598" i="10"/>
  <c r="AD599" i="10"/>
  <c r="AD600" i="10"/>
  <c r="AD601" i="10"/>
  <c r="AD602" i="10"/>
  <c r="AD603" i="10"/>
  <c r="AD604" i="10"/>
  <c r="AD605" i="10"/>
  <c r="AD606" i="10"/>
  <c r="AD607" i="10"/>
  <c r="AD608" i="10"/>
  <c r="AD609" i="10"/>
  <c r="AD610" i="10"/>
  <c r="AD611" i="10"/>
  <c r="AD612" i="10"/>
  <c r="AD613" i="10"/>
  <c r="AD614" i="10"/>
  <c r="AD615" i="10"/>
  <c r="AD616" i="10"/>
  <c r="AD617" i="10"/>
  <c r="AD618" i="10"/>
  <c r="AD619" i="10"/>
  <c r="AD620" i="10"/>
  <c r="AD621" i="10"/>
  <c r="AD622" i="10"/>
  <c r="AD623" i="10"/>
  <c r="AD624" i="10"/>
  <c r="AD625" i="10"/>
  <c r="AD626" i="10"/>
  <c r="AD627" i="10"/>
  <c r="AD628" i="10"/>
  <c r="AD629" i="10"/>
  <c r="AD630" i="10"/>
  <c r="AD631" i="10"/>
  <c r="AD632" i="10"/>
  <c r="AD633" i="10"/>
  <c r="AD634" i="10"/>
  <c r="AD635" i="10"/>
  <c r="AD636" i="10"/>
  <c r="AD637" i="10"/>
  <c r="AD638" i="10"/>
  <c r="AD639" i="10"/>
  <c r="AD640" i="10"/>
  <c r="AD641" i="10"/>
  <c r="AD642" i="10"/>
  <c r="AD643" i="10"/>
  <c r="AD644" i="10"/>
  <c r="AD645" i="10"/>
  <c r="AD646" i="10"/>
  <c r="AD647" i="10"/>
  <c r="AD648" i="10"/>
  <c r="AD649" i="10"/>
  <c r="AD650" i="10"/>
  <c r="AD651" i="10"/>
  <c r="AD652" i="10"/>
  <c r="AD653" i="10"/>
  <c r="AD654" i="10"/>
  <c r="AD655" i="10"/>
  <c r="AD656" i="10"/>
  <c r="AD657" i="10"/>
  <c r="AD658" i="10"/>
  <c r="AD659" i="10"/>
  <c r="AD660" i="10"/>
  <c r="AD661" i="10"/>
  <c r="AD662" i="10"/>
  <c r="AD663" i="10"/>
  <c r="AD664" i="10"/>
  <c r="AD665" i="10"/>
  <c r="AD666" i="10"/>
  <c r="AD667" i="10"/>
  <c r="AD668" i="10"/>
  <c r="AD669" i="10"/>
  <c r="AD670" i="10"/>
  <c r="AD671" i="10"/>
  <c r="AD672" i="10"/>
  <c r="AD673" i="10"/>
  <c r="AD674" i="10"/>
  <c r="AD675" i="10"/>
  <c r="AD676" i="10"/>
  <c r="AD677" i="10"/>
  <c r="AD678" i="10"/>
  <c r="AD679" i="10"/>
  <c r="AD680" i="10"/>
  <c r="AD681" i="10"/>
  <c r="AD682" i="10"/>
  <c r="AD683" i="10"/>
  <c r="AD684" i="10"/>
  <c r="AD685" i="10"/>
  <c r="AD686" i="10"/>
  <c r="AD687" i="10"/>
  <c r="AD688" i="10"/>
  <c r="AD689" i="10"/>
  <c r="AD690" i="10"/>
  <c r="AD691" i="10"/>
  <c r="AD692" i="10"/>
  <c r="AD693" i="10"/>
  <c r="AD694" i="10"/>
  <c r="AD695" i="10"/>
  <c r="AD696" i="10"/>
  <c r="AD697" i="10"/>
  <c r="AD698" i="10"/>
  <c r="AD699" i="10"/>
  <c r="AD700" i="10"/>
  <c r="AD701" i="10"/>
  <c r="AD702" i="10"/>
  <c r="AD703" i="10"/>
  <c r="AD704" i="10"/>
  <c r="AD705" i="10"/>
  <c r="AD706" i="10"/>
  <c r="AD707" i="10"/>
  <c r="AD708" i="10"/>
  <c r="AD709" i="10"/>
  <c r="AD710" i="10"/>
  <c r="AD711" i="10"/>
  <c r="AD712" i="10"/>
  <c r="AD713" i="10"/>
  <c r="AD714" i="10"/>
  <c r="AD715" i="10"/>
  <c r="AD716" i="10"/>
  <c r="AD717" i="10"/>
  <c r="AD718" i="10"/>
  <c r="AD719" i="10"/>
  <c r="AD720" i="10"/>
  <c r="AD721" i="10"/>
  <c r="AD722" i="10"/>
  <c r="AD723" i="10"/>
  <c r="AD724" i="10"/>
  <c r="AD725" i="10"/>
  <c r="AD726" i="10"/>
  <c r="AD727" i="10"/>
  <c r="AD728" i="10"/>
  <c r="AD729" i="10"/>
  <c r="AD730" i="10"/>
  <c r="AD731" i="10"/>
  <c r="AD732" i="10"/>
  <c r="AD733" i="10"/>
  <c r="AD734" i="10"/>
  <c r="AD735" i="10"/>
  <c r="AD736"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58" i="10"/>
  <c r="V59" i="10"/>
  <c r="V60" i="10"/>
  <c r="V61" i="10"/>
  <c r="V62" i="10"/>
  <c r="V63" i="10"/>
  <c r="V64" i="10"/>
  <c r="V65" i="10"/>
  <c r="V66" i="10"/>
  <c r="V67" i="10"/>
  <c r="V68" i="10"/>
  <c r="V69" i="10"/>
  <c r="V70" i="10"/>
  <c r="V71" i="10"/>
  <c r="V72" i="10"/>
  <c r="V73" i="10"/>
  <c r="V74" i="10"/>
  <c r="V75" i="10"/>
  <c r="V76" i="10"/>
  <c r="V77" i="10"/>
  <c r="V78" i="10"/>
  <c r="V79" i="10"/>
  <c r="V80" i="10"/>
  <c r="V81" i="10"/>
  <c r="V82" i="10"/>
  <c r="V83" i="10"/>
  <c r="V84" i="10"/>
  <c r="V85" i="10"/>
  <c r="V86" i="10"/>
  <c r="V87" i="10"/>
  <c r="V88" i="10"/>
  <c r="V89" i="10"/>
  <c r="V90" i="10"/>
  <c r="V91" i="10"/>
  <c r="V92" i="10"/>
  <c r="V93" i="10"/>
  <c r="V94" i="10"/>
  <c r="V95" i="10"/>
  <c r="V96" i="10"/>
  <c r="V97" i="10"/>
  <c r="V98" i="10"/>
  <c r="V99" i="10"/>
  <c r="V100" i="10"/>
  <c r="V101" i="10"/>
  <c r="V102" i="10"/>
  <c r="V103" i="10"/>
  <c r="V104" i="10"/>
  <c r="V105" i="10"/>
  <c r="V106" i="10"/>
  <c r="V107" i="10"/>
  <c r="V108" i="10"/>
  <c r="V109" i="10"/>
  <c r="V110" i="10"/>
  <c r="V111" i="10"/>
  <c r="V112" i="10"/>
  <c r="V113" i="10"/>
  <c r="V114" i="10"/>
  <c r="V115" i="10"/>
  <c r="V116" i="10"/>
  <c r="V117" i="10"/>
  <c r="V118" i="10"/>
  <c r="V119" i="10"/>
  <c r="V120" i="10"/>
  <c r="V121" i="10"/>
  <c r="V122" i="10"/>
  <c r="V123" i="10"/>
  <c r="V124" i="10"/>
  <c r="V125" i="10"/>
  <c r="V126" i="10"/>
  <c r="V127" i="10"/>
  <c r="V128" i="10"/>
  <c r="V129" i="10"/>
  <c r="V130" i="10"/>
  <c r="V131" i="10"/>
  <c r="V132" i="10"/>
  <c r="V133" i="10"/>
  <c r="V134" i="10"/>
  <c r="V135" i="10"/>
  <c r="V136" i="10"/>
  <c r="V137" i="10"/>
  <c r="V138" i="10"/>
  <c r="V139" i="10"/>
  <c r="V140" i="10"/>
  <c r="V141" i="10"/>
  <c r="V142" i="10"/>
  <c r="V143" i="10"/>
  <c r="V144" i="10"/>
  <c r="V145" i="10"/>
  <c r="V146" i="10"/>
  <c r="V147" i="10"/>
  <c r="V148" i="10"/>
  <c r="V149" i="10"/>
  <c r="V150" i="10"/>
  <c r="V151" i="10"/>
  <c r="V152" i="10"/>
  <c r="V153" i="10"/>
  <c r="V154" i="10"/>
  <c r="V155" i="10"/>
  <c r="V156" i="10"/>
  <c r="V157" i="10"/>
  <c r="V158" i="10"/>
  <c r="V159" i="10"/>
  <c r="V160" i="10"/>
  <c r="V161" i="10"/>
  <c r="V162" i="10"/>
  <c r="V163" i="10"/>
  <c r="V164" i="10"/>
  <c r="V165" i="10"/>
  <c r="V166" i="10"/>
  <c r="V167" i="10"/>
  <c r="V168" i="10"/>
  <c r="V169" i="10"/>
  <c r="V170" i="10"/>
  <c r="V171" i="10"/>
  <c r="V172" i="10"/>
  <c r="V173" i="10"/>
  <c r="V174" i="10"/>
  <c r="V175" i="10"/>
  <c r="V176" i="10"/>
  <c r="V177" i="10"/>
  <c r="V178" i="10"/>
  <c r="V179" i="10"/>
  <c r="V180" i="10"/>
  <c r="V181" i="10"/>
  <c r="V182" i="10"/>
  <c r="V183" i="10"/>
  <c r="V184" i="10"/>
  <c r="V185" i="10"/>
  <c r="V186" i="10"/>
  <c r="V187" i="10"/>
  <c r="V188" i="10"/>
  <c r="V189" i="10"/>
  <c r="V190" i="10"/>
  <c r="V191" i="10"/>
  <c r="V192" i="10"/>
  <c r="V193" i="10"/>
  <c r="V194" i="10"/>
  <c r="V195" i="10"/>
  <c r="V196" i="10"/>
  <c r="V197" i="10"/>
  <c r="V198" i="10"/>
  <c r="V199" i="10"/>
  <c r="V200" i="10"/>
  <c r="V201" i="10"/>
  <c r="V202" i="10"/>
  <c r="V203" i="10"/>
  <c r="V204" i="10"/>
  <c r="V205" i="10"/>
  <c r="V206" i="10"/>
  <c r="V207" i="10"/>
  <c r="V208" i="10"/>
  <c r="V209" i="10"/>
  <c r="V210" i="10"/>
  <c r="V211" i="10"/>
  <c r="V212" i="10"/>
  <c r="V213" i="10"/>
  <c r="V214" i="10"/>
  <c r="V215" i="10"/>
  <c r="V216" i="10"/>
  <c r="V217" i="10"/>
  <c r="V218" i="10"/>
  <c r="V219" i="10"/>
  <c r="V220" i="10"/>
  <c r="V221" i="10"/>
  <c r="V222" i="10"/>
  <c r="V223" i="10"/>
  <c r="V224" i="10"/>
  <c r="V225" i="10"/>
  <c r="V226" i="10"/>
  <c r="V227" i="10"/>
  <c r="V228" i="10"/>
  <c r="V229" i="10"/>
  <c r="V230" i="10"/>
  <c r="V231" i="10"/>
  <c r="V232" i="10"/>
  <c r="V233" i="10"/>
  <c r="V234" i="10"/>
  <c r="V235" i="10"/>
  <c r="V236" i="10"/>
  <c r="V237" i="10"/>
  <c r="V238" i="10"/>
  <c r="V239" i="10"/>
  <c r="V240" i="10"/>
  <c r="V241" i="10"/>
  <c r="V242" i="10"/>
  <c r="V243" i="10"/>
  <c r="V244" i="10"/>
  <c r="V245" i="10"/>
  <c r="V246" i="10"/>
  <c r="V247" i="10"/>
  <c r="V248" i="10"/>
  <c r="V249" i="10"/>
  <c r="V250" i="10"/>
  <c r="V251" i="10"/>
  <c r="V252" i="10"/>
  <c r="V253" i="10"/>
  <c r="V254" i="10"/>
  <c r="V255" i="10"/>
  <c r="V256" i="10"/>
  <c r="V257" i="10"/>
  <c r="V258" i="10"/>
  <c r="V259" i="10"/>
  <c r="V260" i="10"/>
  <c r="V261" i="10"/>
  <c r="V262" i="10"/>
  <c r="V263" i="10"/>
  <c r="V264" i="10"/>
  <c r="V265" i="10"/>
  <c r="V266" i="10"/>
  <c r="V267" i="10"/>
  <c r="V268" i="10"/>
  <c r="V269" i="10"/>
  <c r="V270" i="10"/>
  <c r="V271" i="10"/>
  <c r="V272" i="10"/>
  <c r="V273" i="10"/>
  <c r="V274" i="10"/>
  <c r="V275" i="10"/>
  <c r="V276" i="10"/>
  <c r="V277" i="10"/>
  <c r="V278" i="10"/>
  <c r="V279" i="10"/>
  <c r="V280" i="10"/>
  <c r="V281" i="10"/>
  <c r="V282" i="10"/>
  <c r="V283" i="10"/>
  <c r="V284" i="10"/>
  <c r="V285" i="10"/>
  <c r="V286" i="10"/>
  <c r="V287" i="10"/>
  <c r="V288" i="10"/>
  <c r="V289" i="10"/>
  <c r="V290" i="10"/>
  <c r="V291" i="10"/>
  <c r="V292" i="10"/>
  <c r="V293" i="10"/>
  <c r="V294" i="10"/>
  <c r="V295" i="10"/>
  <c r="V296" i="10"/>
  <c r="V297" i="10"/>
  <c r="V298" i="10"/>
  <c r="V299" i="10"/>
  <c r="V300" i="10"/>
  <c r="V301" i="10"/>
  <c r="V302" i="10"/>
  <c r="V303" i="10"/>
  <c r="V304" i="10"/>
  <c r="V305" i="10"/>
  <c r="V306" i="10"/>
  <c r="V307" i="10"/>
  <c r="V308" i="10"/>
  <c r="V309" i="10"/>
  <c r="V310" i="10"/>
  <c r="V311" i="10"/>
  <c r="V312" i="10"/>
  <c r="V313" i="10"/>
  <c r="V314" i="10"/>
  <c r="V315" i="10"/>
  <c r="V316" i="10"/>
  <c r="V317" i="10"/>
  <c r="V318" i="10"/>
  <c r="V319" i="10"/>
  <c r="V320" i="10"/>
  <c r="V321" i="10"/>
  <c r="V322" i="10"/>
  <c r="V323" i="10"/>
  <c r="V324" i="10"/>
  <c r="V325" i="10"/>
  <c r="V326" i="10"/>
  <c r="V327" i="10"/>
  <c r="V328" i="10"/>
  <c r="V329" i="10"/>
  <c r="V330" i="10"/>
  <c r="V331" i="10"/>
  <c r="V332" i="10"/>
  <c r="V333" i="10"/>
  <c r="V334" i="10"/>
  <c r="V335" i="10"/>
  <c r="V336" i="10"/>
  <c r="V337" i="10"/>
  <c r="V338" i="10"/>
  <c r="V339" i="10"/>
  <c r="V340" i="10"/>
  <c r="V341" i="10"/>
  <c r="V342" i="10"/>
  <c r="V343" i="10"/>
  <c r="V344" i="10"/>
  <c r="V345" i="10"/>
  <c r="V346" i="10"/>
  <c r="V347" i="10"/>
  <c r="V348" i="10"/>
  <c r="V349" i="10"/>
  <c r="V350" i="10"/>
  <c r="V351" i="10"/>
  <c r="V352" i="10"/>
  <c r="V353" i="10"/>
  <c r="V354" i="10"/>
  <c r="V355" i="10"/>
  <c r="V356" i="10"/>
  <c r="V357" i="10"/>
  <c r="V358" i="10"/>
  <c r="V359" i="10"/>
  <c r="V360" i="10"/>
  <c r="V361" i="10"/>
  <c r="V362" i="10"/>
  <c r="V363" i="10"/>
  <c r="V364" i="10"/>
  <c r="V365" i="10"/>
  <c r="V366" i="10"/>
  <c r="V367" i="10"/>
  <c r="V368" i="10"/>
  <c r="V369" i="10"/>
  <c r="V370" i="10"/>
  <c r="V371" i="10"/>
  <c r="V372" i="10"/>
  <c r="V373" i="10"/>
  <c r="V374" i="10"/>
  <c r="V375" i="10"/>
  <c r="V376" i="10"/>
  <c r="V377" i="10"/>
  <c r="V378" i="10"/>
  <c r="V379" i="10"/>
  <c r="V380" i="10"/>
  <c r="V381" i="10"/>
  <c r="V382" i="10"/>
  <c r="V383" i="10"/>
  <c r="V384" i="10"/>
  <c r="V385" i="10"/>
  <c r="V386" i="10"/>
  <c r="V387" i="10"/>
  <c r="V388" i="10"/>
  <c r="V389" i="10"/>
  <c r="V390" i="10"/>
  <c r="V391" i="10"/>
  <c r="V392" i="10"/>
  <c r="V393" i="10"/>
  <c r="V394" i="10"/>
  <c r="V395" i="10"/>
  <c r="V396" i="10"/>
  <c r="V397" i="10"/>
  <c r="V398" i="10"/>
  <c r="V399" i="10"/>
  <c r="V400" i="10"/>
  <c r="V401" i="10"/>
  <c r="V402" i="10"/>
  <c r="V403" i="10"/>
  <c r="V404" i="10"/>
  <c r="V405" i="10"/>
  <c r="V406" i="10"/>
  <c r="V407" i="10"/>
  <c r="V408" i="10"/>
  <c r="V409" i="10"/>
  <c r="V410" i="10"/>
  <c r="V411" i="10"/>
  <c r="V412" i="10"/>
  <c r="V413" i="10"/>
  <c r="V414" i="10"/>
  <c r="V415" i="10"/>
  <c r="V416" i="10"/>
  <c r="V417" i="10"/>
  <c r="V418" i="10"/>
  <c r="V419" i="10"/>
  <c r="V420" i="10"/>
  <c r="V421" i="10"/>
  <c r="V422" i="10"/>
  <c r="V423" i="10"/>
  <c r="V424" i="10"/>
  <c r="V425" i="10"/>
  <c r="V426" i="10"/>
  <c r="V427" i="10"/>
  <c r="V428" i="10"/>
  <c r="V429" i="10"/>
  <c r="V430" i="10"/>
  <c r="V431" i="10"/>
  <c r="V432" i="10"/>
  <c r="V433" i="10"/>
  <c r="V434" i="10"/>
  <c r="V435" i="10"/>
  <c r="V436" i="10"/>
  <c r="V437" i="10"/>
  <c r="V438" i="10"/>
  <c r="V439" i="10"/>
  <c r="V440" i="10"/>
  <c r="V441" i="10"/>
  <c r="V442" i="10"/>
  <c r="V443" i="10"/>
  <c r="V444" i="10"/>
  <c r="V445" i="10"/>
  <c r="V446" i="10"/>
  <c r="V447" i="10"/>
  <c r="V448" i="10"/>
  <c r="V449" i="10"/>
  <c r="V450" i="10"/>
  <c r="V451" i="10"/>
  <c r="V452" i="10"/>
  <c r="V453" i="10"/>
  <c r="V454" i="10"/>
  <c r="V455" i="10"/>
  <c r="V456" i="10"/>
  <c r="V457" i="10"/>
  <c r="V458" i="10"/>
  <c r="V459" i="10"/>
  <c r="V460" i="10"/>
  <c r="V461" i="10"/>
  <c r="V462" i="10"/>
  <c r="V463" i="10"/>
  <c r="V464" i="10"/>
  <c r="V465" i="10"/>
  <c r="V466" i="10"/>
  <c r="V467" i="10"/>
  <c r="V468" i="10"/>
  <c r="V469" i="10"/>
  <c r="V470" i="10"/>
  <c r="V471" i="10"/>
  <c r="V472" i="10"/>
  <c r="V473" i="10"/>
  <c r="V474" i="10"/>
  <c r="V475" i="10"/>
  <c r="V476" i="10"/>
  <c r="V477" i="10"/>
  <c r="V478" i="10"/>
  <c r="V479" i="10"/>
  <c r="V480" i="10"/>
  <c r="V481" i="10"/>
  <c r="V482" i="10"/>
  <c r="V483" i="10"/>
  <c r="V484" i="10"/>
  <c r="V485" i="10"/>
  <c r="V486" i="10"/>
  <c r="V487" i="10"/>
  <c r="V488" i="10"/>
  <c r="V489" i="10"/>
  <c r="V490" i="10"/>
  <c r="V491" i="10"/>
  <c r="V492" i="10"/>
  <c r="V493" i="10"/>
  <c r="V494" i="10"/>
  <c r="V495" i="10"/>
  <c r="V496" i="10"/>
  <c r="V497" i="10"/>
  <c r="V498" i="10"/>
  <c r="V499" i="10"/>
  <c r="V500" i="10"/>
  <c r="V501" i="10"/>
  <c r="V502" i="10"/>
  <c r="V503" i="10"/>
  <c r="V504" i="10"/>
  <c r="V505" i="10"/>
  <c r="V506" i="10"/>
  <c r="V507" i="10"/>
  <c r="V508" i="10"/>
  <c r="V509" i="10"/>
  <c r="V510" i="10"/>
  <c r="V511" i="10"/>
  <c r="V512" i="10"/>
  <c r="V513" i="10"/>
  <c r="V514" i="10"/>
  <c r="V515" i="10"/>
  <c r="V516" i="10"/>
  <c r="V517" i="10"/>
  <c r="V518" i="10"/>
  <c r="V519" i="10"/>
  <c r="V520" i="10"/>
  <c r="V521" i="10"/>
  <c r="V522" i="10"/>
  <c r="V523" i="10"/>
  <c r="V524" i="10"/>
  <c r="V525" i="10"/>
  <c r="V526" i="10"/>
  <c r="V527" i="10"/>
  <c r="V528" i="10"/>
  <c r="V529" i="10"/>
  <c r="V530" i="10"/>
  <c r="V531" i="10"/>
  <c r="V532" i="10"/>
  <c r="V533" i="10"/>
  <c r="V534" i="10"/>
  <c r="V535" i="10"/>
  <c r="V536" i="10"/>
  <c r="V537" i="10"/>
  <c r="V538" i="10"/>
  <c r="V539" i="10"/>
  <c r="V540" i="10"/>
  <c r="V541" i="10"/>
  <c r="V542" i="10"/>
  <c r="V543" i="10"/>
  <c r="V544" i="10"/>
  <c r="V545" i="10"/>
  <c r="V546" i="10"/>
  <c r="V547" i="10"/>
  <c r="V548" i="10"/>
  <c r="V549" i="10"/>
  <c r="V550" i="10"/>
  <c r="V551" i="10"/>
  <c r="V552" i="10"/>
  <c r="V553" i="10"/>
  <c r="V554" i="10"/>
  <c r="V555" i="10"/>
  <c r="V556" i="10"/>
  <c r="V557" i="10"/>
  <c r="V558" i="10"/>
  <c r="V559" i="10"/>
  <c r="V560" i="10"/>
  <c r="V561" i="10"/>
  <c r="V562" i="10"/>
  <c r="V563" i="10"/>
  <c r="V564" i="10"/>
  <c r="V565" i="10"/>
  <c r="V566" i="10"/>
  <c r="V567" i="10"/>
  <c r="V568" i="10"/>
  <c r="V569" i="10"/>
  <c r="V570" i="10"/>
  <c r="V571" i="10"/>
  <c r="V572" i="10"/>
  <c r="V573" i="10"/>
  <c r="V574" i="10"/>
  <c r="V575" i="10"/>
  <c r="V576" i="10"/>
  <c r="V577" i="10"/>
  <c r="V578" i="10"/>
  <c r="V579" i="10"/>
  <c r="V580" i="10"/>
  <c r="V581" i="10"/>
  <c r="V582" i="10"/>
  <c r="V583" i="10"/>
  <c r="V584" i="10"/>
  <c r="V585" i="10"/>
  <c r="V586" i="10"/>
  <c r="V587" i="10"/>
  <c r="V588" i="10"/>
  <c r="V589" i="10"/>
  <c r="V590" i="10"/>
  <c r="V591" i="10"/>
  <c r="V592" i="10"/>
  <c r="V593" i="10"/>
  <c r="V594" i="10"/>
  <c r="V595" i="10"/>
  <c r="V596" i="10"/>
  <c r="V597" i="10"/>
  <c r="V598" i="10"/>
  <c r="V599" i="10"/>
  <c r="V600" i="10"/>
  <c r="V601" i="10"/>
  <c r="V602" i="10"/>
  <c r="V603" i="10"/>
  <c r="V604" i="10"/>
  <c r="V605" i="10"/>
  <c r="V606" i="10"/>
  <c r="V607" i="10"/>
  <c r="V608" i="10"/>
  <c r="V609" i="10"/>
  <c r="V610" i="10"/>
  <c r="V611" i="10"/>
  <c r="V612" i="10"/>
  <c r="V613" i="10"/>
  <c r="V614" i="10"/>
  <c r="V615" i="10"/>
  <c r="V616" i="10"/>
  <c r="V617" i="10"/>
  <c r="V618" i="10"/>
  <c r="V619" i="10"/>
  <c r="V620" i="10"/>
  <c r="V621" i="10"/>
  <c r="V622" i="10"/>
  <c r="V623" i="10"/>
  <c r="V624" i="10"/>
  <c r="V625" i="10"/>
  <c r="V626" i="10"/>
  <c r="V627" i="10"/>
  <c r="V628" i="10"/>
  <c r="V629" i="10"/>
  <c r="V630" i="10"/>
  <c r="V631" i="10"/>
  <c r="V632" i="10"/>
  <c r="V633" i="10"/>
  <c r="V634" i="10"/>
  <c r="V635" i="10"/>
  <c r="V636" i="10"/>
  <c r="V637" i="10"/>
  <c r="V638" i="10"/>
  <c r="V639" i="10"/>
  <c r="V640" i="10"/>
  <c r="V641" i="10"/>
  <c r="V642" i="10"/>
  <c r="V643" i="10"/>
  <c r="V644" i="10"/>
  <c r="V645" i="10"/>
  <c r="V646" i="10"/>
  <c r="V647" i="10"/>
  <c r="V648" i="10"/>
  <c r="V649" i="10"/>
  <c r="V650" i="10"/>
  <c r="V651" i="10"/>
  <c r="V652" i="10"/>
  <c r="V653" i="10"/>
  <c r="V654" i="10"/>
  <c r="V655" i="10"/>
  <c r="V656" i="10"/>
  <c r="V657" i="10"/>
  <c r="V658" i="10"/>
  <c r="V659" i="10"/>
  <c r="V660" i="10"/>
  <c r="V661" i="10"/>
  <c r="V662" i="10"/>
  <c r="V663" i="10"/>
  <c r="V664" i="10"/>
  <c r="V665" i="10"/>
  <c r="V666" i="10"/>
  <c r="V667" i="10"/>
  <c r="V668" i="10"/>
  <c r="V669" i="10"/>
  <c r="V670" i="10"/>
  <c r="V671" i="10"/>
  <c r="V672" i="10"/>
  <c r="V673" i="10"/>
  <c r="V674" i="10"/>
  <c r="V675" i="10"/>
  <c r="V676" i="10"/>
  <c r="V677" i="10"/>
  <c r="V678" i="10"/>
  <c r="V679" i="10"/>
  <c r="V680" i="10"/>
  <c r="V681" i="10"/>
  <c r="V682" i="10"/>
  <c r="V683" i="10"/>
  <c r="V684" i="10"/>
  <c r="V685" i="10"/>
  <c r="V686" i="10"/>
  <c r="V687" i="10"/>
  <c r="V688" i="10"/>
  <c r="V689" i="10"/>
  <c r="V690" i="10"/>
  <c r="V691" i="10"/>
  <c r="V692" i="10"/>
  <c r="V693" i="10"/>
  <c r="V694" i="10"/>
  <c r="V695" i="10"/>
  <c r="V696" i="10"/>
  <c r="V697" i="10"/>
  <c r="V698" i="10"/>
  <c r="V699" i="10"/>
  <c r="V700" i="10"/>
  <c r="V701" i="10"/>
  <c r="V702" i="10"/>
  <c r="V703" i="10"/>
  <c r="V704" i="10"/>
  <c r="V705" i="10"/>
  <c r="V706" i="10"/>
  <c r="V707" i="10"/>
  <c r="V708" i="10"/>
  <c r="V709" i="10"/>
  <c r="V710" i="10"/>
  <c r="V711" i="10"/>
  <c r="V712" i="10"/>
  <c r="V713" i="10"/>
  <c r="V714" i="10"/>
  <c r="V715" i="10"/>
  <c r="V716" i="10"/>
  <c r="V717" i="10"/>
  <c r="V718" i="10"/>
  <c r="V719" i="10"/>
  <c r="V720" i="10"/>
  <c r="V721" i="10"/>
  <c r="V722" i="10"/>
  <c r="V723" i="10"/>
  <c r="V724" i="10"/>
  <c r="V725" i="10"/>
  <c r="V726" i="10"/>
  <c r="V727" i="10"/>
  <c r="V728" i="10"/>
  <c r="V729" i="10"/>
  <c r="V730" i="10"/>
  <c r="V731" i="10"/>
  <c r="V732" i="10"/>
  <c r="V733" i="10"/>
  <c r="V734" i="10"/>
  <c r="V735" i="10"/>
  <c r="V736"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54" i="10"/>
  <c r="J155" i="10"/>
  <c r="J156" i="10"/>
  <c r="J157" i="10"/>
  <c r="J158" i="10"/>
  <c r="J159" i="10"/>
  <c r="J160" i="10"/>
  <c r="J161" i="10"/>
  <c r="J162" i="10"/>
  <c r="J163" i="10"/>
  <c r="J164" i="10"/>
  <c r="J165" i="10"/>
  <c r="J166" i="10"/>
  <c r="J167" i="10"/>
  <c r="J168" i="10"/>
  <c r="J169" i="10"/>
  <c r="J170" i="10"/>
  <c r="J171" i="10"/>
  <c r="J172" i="10"/>
  <c r="J173" i="10"/>
  <c r="J174" i="10"/>
  <c r="J175" i="10"/>
  <c r="J176" i="10"/>
  <c r="J177" i="10"/>
  <c r="J178" i="10"/>
  <c r="J179" i="10"/>
  <c r="J180" i="10"/>
  <c r="J181" i="10"/>
  <c r="J182" i="10"/>
  <c r="J183" i="10"/>
  <c r="J184" i="10"/>
  <c r="J185" i="10"/>
  <c r="J186" i="10"/>
  <c r="J187" i="10"/>
  <c r="J188" i="10"/>
  <c r="J189" i="10"/>
  <c r="J190" i="10"/>
  <c r="J191" i="10"/>
  <c r="J192" i="10"/>
  <c r="J193" i="10"/>
  <c r="J194" i="10"/>
  <c r="J195" i="10"/>
  <c r="J196" i="10"/>
  <c r="J197" i="10"/>
  <c r="J198" i="10"/>
  <c r="J199" i="10"/>
  <c r="J200" i="10"/>
  <c r="J201" i="10"/>
  <c r="J202" i="10"/>
  <c r="J203" i="10"/>
  <c r="J204" i="10"/>
  <c r="J205" i="10"/>
  <c r="J206" i="10"/>
  <c r="J207" i="10"/>
  <c r="J208" i="10"/>
  <c r="J209" i="10"/>
  <c r="J210" i="10"/>
  <c r="J211" i="10"/>
  <c r="J212" i="10"/>
  <c r="J213" i="10"/>
  <c r="J214" i="10"/>
  <c r="J215" i="10"/>
  <c r="J216" i="10"/>
  <c r="J217" i="10"/>
  <c r="J218" i="10"/>
  <c r="J219" i="10"/>
  <c r="J220" i="10"/>
  <c r="J221" i="10"/>
  <c r="J222" i="10"/>
  <c r="J223" i="10"/>
  <c r="J224" i="10"/>
  <c r="J225" i="10"/>
  <c r="J226" i="10"/>
  <c r="J227" i="10"/>
  <c r="J228" i="10"/>
  <c r="J229" i="10"/>
  <c r="J230" i="10"/>
  <c r="J231" i="10"/>
  <c r="J232" i="10"/>
  <c r="J233" i="10"/>
  <c r="J234" i="10"/>
  <c r="J235" i="10"/>
  <c r="J236" i="10"/>
  <c r="J237" i="10"/>
  <c r="J238" i="10"/>
  <c r="J239" i="10"/>
  <c r="J240" i="10"/>
  <c r="J241" i="10"/>
  <c r="J242" i="10"/>
  <c r="J243" i="10"/>
  <c r="J244" i="10"/>
  <c r="J245" i="10"/>
  <c r="J246" i="10"/>
  <c r="J247" i="10"/>
  <c r="J248" i="10"/>
  <c r="J249" i="10"/>
  <c r="J250" i="10"/>
  <c r="J251" i="10"/>
  <c r="J252" i="10"/>
  <c r="J253" i="10"/>
  <c r="J254" i="10"/>
  <c r="J255" i="10"/>
  <c r="J256" i="10"/>
  <c r="J257" i="10"/>
  <c r="J258" i="10"/>
  <c r="J259" i="10"/>
  <c r="J260" i="10"/>
  <c r="J261" i="10"/>
  <c r="J262" i="10"/>
  <c r="J263" i="10"/>
  <c r="J264" i="10"/>
  <c r="J265" i="10"/>
  <c r="J266" i="10"/>
  <c r="J267" i="10"/>
  <c r="J268" i="10"/>
  <c r="J269" i="10"/>
  <c r="J270" i="10"/>
  <c r="J271" i="10"/>
  <c r="J272" i="10"/>
  <c r="J273" i="10"/>
  <c r="J274" i="10"/>
  <c r="J275" i="10"/>
  <c r="J276" i="10"/>
  <c r="J277" i="10"/>
  <c r="J278" i="10"/>
  <c r="J279" i="10"/>
  <c r="J280" i="10"/>
  <c r="J281" i="10"/>
  <c r="J282" i="10"/>
  <c r="J283" i="10"/>
  <c r="J284" i="10"/>
  <c r="J285" i="10"/>
  <c r="J286" i="10"/>
  <c r="J287" i="10"/>
  <c r="J288" i="10"/>
  <c r="J289" i="10"/>
  <c r="J290" i="10"/>
  <c r="J291" i="10"/>
  <c r="J292" i="10"/>
  <c r="J293" i="10"/>
  <c r="J294" i="10"/>
  <c r="J295" i="10"/>
  <c r="J296" i="10"/>
  <c r="J297" i="10"/>
  <c r="J298" i="10"/>
  <c r="J299" i="10"/>
  <c r="J300" i="10"/>
  <c r="J301" i="10"/>
  <c r="J302" i="10"/>
  <c r="J303" i="10"/>
  <c r="J304" i="10"/>
  <c r="J305" i="10"/>
  <c r="J306" i="10"/>
  <c r="J307" i="10"/>
  <c r="J308" i="10"/>
  <c r="J309" i="10"/>
  <c r="J310" i="10"/>
  <c r="J311" i="10"/>
  <c r="J312" i="10"/>
  <c r="J313" i="10"/>
  <c r="J314" i="10"/>
  <c r="J315" i="10"/>
  <c r="J316" i="10"/>
  <c r="J317" i="10"/>
  <c r="J318" i="10"/>
  <c r="J319" i="10"/>
  <c r="J320" i="10"/>
  <c r="J321" i="10"/>
  <c r="J322" i="10"/>
  <c r="J323" i="10"/>
  <c r="J324" i="10"/>
  <c r="J325" i="10"/>
  <c r="J326" i="10"/>
  <c r="J327" i="10"/>
  <c r="J328" i="10"/>
  <c r="J329" i="10"/>
  <c r="J330" i="10"/>
  <c r="J331" i="10"/>
  <c r="J332" i="10"/>
  <c r="J333" i="10"/>
  <c r="J334" i="10"/>
  <c r="J335" i="10"/>
  <c r="J336" i="10"/>
  <c r="J337" i="10"/>
  <c r="J338" i="10"/>
  <c r="J339" i="10"/>
  <c r="J340" i="10"/>
  <c r="J341" i="10"/>
  <c r="J342" i="10"/>
  <c r="J343" i="10"/>
  <c r="J344" i="10"/>
  <c r="J345" i="10"/>
  <c r="J346" i="10"/>
  <c r="J347" i="10"/>
  <c r="J348" i="10"/>
  <c r="J349" i="10"/>
  <c r="J350" i="10"/>
  <c r="J351" i="10"/>
  <c r="J352" i="10"/>
  <c r="J353" i="10"/>
  <c r="J354" i="10"/>
  <c r="J355" i="10"/>
  <c r="J356" i="10"/>
  <c r="J357" i="10"/>
  <c r="J358" i="10"/>
  <c r="J359" i="10"/>
  <c r="J360" i="10"/>
  <c r="J361" i="10"/>
  <c r="J362" i="10"/>
  <c r="J363" i="10"/>
  <c r="J364" i="10"/>
  <c r="J365" i="10"/>
  <c r="J366" i="10"/>
  <c r="J367" i="10"/>
  <c r="J368" i="10"/>
  <c r="J369" i="10"/>
  <c r="J370" i="10"/>
  <c r="J371" i="10"/>
  <c r="J372" i="10"/>
  <c r="J373" i="10"/>
  <c r="J374" i="10"/>
  <c r="J375" i="10"/>
  <c r="J376" i="10"/>
  <c r="J377" i="10"/>
  <c r="J378" i="10"/>
  <c r="J379" i="10"/>
  <c r="J380" i="10"/>
  <c r="J381" i="10"/>
  <c r="J382" i="10"/>
  <c r="J383" i="10"/>
  <c r="J384" i="10"/>
  <c r="J385" i="10"/>
  <c r="J386" i="10"/>
  <c r="J387" i="10"/>
  <c r="J388" i="10"/>
  <c r="J389" i="10"/>
  <c r="J390" i="10"/>
  <c r="J391" i="10"/>
  <c r="J392" i="10"/>
  <c r="J393" i="10"/>
  <c r="J394" i="10"/>
  <c r="J395" i="10"/>
  <c r="J396" i="10"/>
  <c r="J397" i="10"/>
  <c r="J398" i="10"/>
  <c r="J399" i="10"/>
  <c r="J400" i="10"/>
  <c r="J401" i="10"/>
  <c r="J402" i="10"/>
  <c r="J403" i="10"/>
  <c r="J404" i="10"/>
  <c r="J405" i="10"/>
  <c r="J406" i="10"/>
  <c r="J407" i="10"/>
  <c r="J408" i="10"/>
  <c r="J409" i="10"/>
  <c r="J410" i="10"/>
  <c r="J411" i="10"/>
  <c r="J412" i="10"/>
  <c r="J413" i="10"/>
  <c r="J414" i="10"/>
  <c r="J415" i="10"/>
  <c r="J416" i="10"/>
  <c r="J417" i="10"/>
  <c r="J418" i="10"/>
  <c r="J419" i="10"/>
  <c r="J420" i="10"/>
  <c r="J421" i="10"/>
  <c r="J422" i="10"/>
  <c r="J423" i="10"/>
  <c r="J424" i="10"/>
  <c r="J425" i="10"/>
  <c r="J426" i="10"/>
  <c r="J427" i="10"/>
  <c r="J428" i="10"/>
  <c r="J429" i="10"/>
  <c r="J430" i="10"/>
  <c r="J431" i="10"/>
  <c r="J432" i="10"/>
  <c r="J433" i="10"/>
  <c r="J434" i="10"/>
  <c r="J435" i="10"/>
  <c r="J436" i="10"/>
  <c r="J437" i="10"/>
  <c r="J438" i="10"/>
  <c r="J439" i="10"/>
  <c r="J440" i="10"/>
  <c r="J441" i="10"/>
  <c r="J442" i="10"/>
  <c r="J443" i="10"/>
  <c r="J444" i="10"/>
  <c r="J445" i="10"/>
  <c r="J446" i="10"/>
  <c r="J447" i="10"/>
  <c r="J448" i="10"/>
  <c r="J449" i="10"/>
  <c r="J450" i="10"/>
  <c r="J451" i="10"/>
  <c r="J452" i="10"/>
  <c r="J453" i="10"/>
  <c r="J454" i="10"/>
  <c r="J455" i="10"/>
  <c r="J456" i="10"/>
  <c r="J457" i="10"/>
  <c r="J458" i="10"/>
  <c r="J459" i="10"/>
  <c r="J460" i="10"/>
  <c r="J461" i="10"/>
  <c r="J462" i="10"/>
  <c r="J463" i="10"/>
  <c r="J464" i="10"/>
  <c r="J465" i="10"/>
  <c r="J466" i="10"/>
  <c r="J467" i="10"/>
  <c r="J468" i="10"/>
  <c r="J469" i="10"/>
  <c r="J470" i="10"/>
  <c r="J471" i="10"/>
  <c r="J472" i="10"/>
  <c r="J473" i="10"/>
  <c r="J474" i="10"/>
  <c r="J475" i="10"/>
  <c r="J476" i="10"/>
  <c r="J477" i="10"/>
  <c r="J478" i="10"/>
  <c r="J479" i="10"/>
  <c r="J480" i="10"/>
  <c r="J481" i="10"/>
  <c r="J482" i="10"/>
  <c r="J483" i="10"/>
  <c r="J484" i="10"/>
  <c r="J485" i="10"/>
  <c r="J486" i="10"/>
  <c r="J487" i="10"/>
  <c r="J488" i="10"/>
  <c r="J489" i="10"/>
  <c r="J490" i="10"/>
  <c r="J491" i="10"/>
  <c r="J492" i="10"/>
  <c r="J493" i="10"/>
  <c r="J494" i="10"/>
  <c r="J495" i="10"/>
  <c r="J496" i="10"/>
  <c r="J497" i="10"/>
  <c r="J498" i="10"/>
  <c r="J499" i="10"/>
  <c r="J500" i="10"/>
  <c r="J501" i="10"/>
  <c r="J502" i="10"/>
  <c r="J503" i="10"/>
  <c r="J504" i="10"/>
  <c r="J505" i="10"/>
  <c r="J506" i="10"/>
  <c r="J507" i="10"/>
  <c r="J508" i="10"/>
  <c r="J509" i="10"/>
  <c r="J510" i="10"/>
  <c r="J511" i="10"/>
  <c r="J512" i="10"/>
  <c r="J513" i="10"/>
  <c r="J514" i="10"/>
  <c r="J515" i="10"/>
  <c r="J516" i="10"/>
  <c r="J517" i="10"/>
  <c r="J518" i="10"/>
  <c r="J519" i="10"/>
  <c r="J520" i="10"/>
  <c r="J521" i="10"/>
  <c r="J522" i="10"/>
  <c r="J523" i="10"/>
  <c r="J524" i="10"/>
  <c r="J525" i="10"/>
  <c r="J526" i="10"/>
  <c r="J527" i="10"/>
  <c r="J528" i="10"/>
  <c r="J529" i="10"/>
  <c r="J530" i="10"/>
  <c r="J531" i="10"/>
  <c r="J532" i="10"/>
  <c r="J533" i="10"/>
  <c r="J534" i="10"/>
  <c r="J535" i="10"/>
  <c r="J536" i="10"/>
  <c r="J537" i="10"/>
  <c r="J538" i="10"/>
  <c r="J539" i="10"/>
  <c r="J540" i="10"/>
  <c r="J541" i="10"/>
  <c r="J542" i="10"/>
  <c r="J543" i="10"/>
  <c r="J544" i="10"/>
  <c r="J545" i="10"/>
  <c r="J546" i="10"/>
  <c r="J547" i="10"/>
  <c r="J548" i="10"/>
  <c r="J549" i="10"/>
  <c r="J550" i="10"/>
  <c r="J551" i="10"/>
  <c r="J552" i="10"/>
  <c r="J553" i="10"/>
  <c r="J554" i="10"/>
  <c r="J555" i="10"/>
  <c r="J556" i="10"/>
  <c r="J557" i="10"/>
  <c r="J558" i="10"/>
  <c r="J559" i="10"/>
  <c r="J560" i="10"/>
  <c r="J561" i="10"/>
  <c r="J562" i="10"/>
  <c r="J563" i="10"/>
  <c r="J564" i="10"/>
  <c r="J565" i="10"/>
  <c r="J566" i="10"/>
  <c r="J567" i="10"/>
  <c r="J568" i="10"/>
  <c r="J569" i="10"/>
  <c r="J570" i="10"/>
  <c r="J571" i="10"/>
  <c r="J572" i="10"/>
  <c r="J573" i="10"/>
  <c r="J574" i="10"/>
  <c r="J575" i="10"/>
  <c r="J576" i="10"/>
  <c r="J577" i="10"/>
  <c r="J578" i="10"/>
  <c r="J579" i="10"/>
  <c r="J580" i="10"/>
  <c r="J581" i="10"/>
  <c r="J582" i="10"/>
  <c r="J583" i="10"/>
  <c r="J584" i="10"/>
  <c r="J585" i="10"/>
  <c r="J586" i="10"/>
  <c r="J587" i="10"/>
  <c r="J588" i="10"/>
  <c r="J589" i="10"/>
  <c r="J590" i="10"/>
  <c r="J591" i="10"/>
  <c r="J592" i="10"/>
  <c r="J593" i="10"/>
  <c r="J594" i="10"/>
  <c r="J595" i="10"/>
  <c r="J596" i="10"/>
  <c r="J597" i="10"/>
  <c r="J598" i="10"/>
  <c r="J599" i="10"/>
  <c r="J600" i="10"/>
  <c r="J601" i="10"/>
  <c r="J602" i="10"/>
  <c r="J603" i="10"/>
  <c r="J604" i="10"/>
  <c r="J605" i="10"/>
  <c r="J606" i="10"/>
  <c r="J607" i="10"/>
  <c r="J608" i="10"/>
  <c r="J609" i="10"/>
  <c r="J610" i="10"/>
  <c r="J611" i="10"/>
  <c r="J612" i="10"/>
  <c r="J613" i="10"/>
  <c r="J614" i="10"/>
  <c r="J615" i="10"/>
  <c r="J616" i="10"/>
  <c r="J617" i="10"/>
  <c r="J618" i="10"/>
  <c r="J619" i="10"/>
  <c r="J620" i="10"/>
  <c r="J621" i="10"/>
  <c r="J622" i="10"/>
  <c r="J623" i="10"/>
  <c r="J624" i="10"/>
  <c r="J625" i="10"/>
  <c r="J626" i="10"/>
  <c r="J627" i="10"/>
  <c r="J628" i="10"/>
  <c r="J629" i="10"/>
  <c r="J630" i="10"/>
  <c r="J631" i="10"/>
  <c r="J632" i="10"/>
  <c r="J633" i="10"/>
  <c r="J634" i="10"/>
  <c r="J635" i="10"/>
  <c r="J636" i="10"/>
  <c r="J637" i="10"/>
  <c r="J638" i="10"/>
  <c r="J639" i="10"/>
  <c r="J640" i="10"/>
  <c r="J641" i="10"/>
  <c r="J642" i="10"/>
  <c r="J643" i="10"/>
  <c r="J644" i="10"/>
  <c r="J645" i="10"/>
  <c r="J646" i="10"/>
  <c r="J647" i="10"/>
  <c r="J648" i="10"/>
  <c r="J649" i="10"/>
  <c r="J650" i="10"/>
  <c r="J651" i="10"/>
  <c r="J652" i="10"/>
  <c r="J653" i="10"/>
  <c r="J654" i="10"/>
  <c r="J655" i="10"/>
  <c r="J656" i="10"/>
  <c r="J657" i="10"/>
  <c r="J658" i="10"/>
  <c r="J659" i="10"/>
  <c r="J660" i="10"/>
  <c r="J661" i="10"/>
  <c r="J662" i="10"/>
  <c r="J663" i="10"/>
  <c r="J664" i="10"/>
  <c r="J665" i="10"/>
  <c r="J666" i="10"/>
  <c r="J667" i="10"/>
  <c r="J668" i="10"/>
  <c r="J669" i="10"/>
  <c r="J670" i="10"/>
  <c r="J671" i="10"/>
  <c r="J672" i="10"/>
  <c r="J673" i="10"/>
  <c r="J674" i="10"/>
  <c r="J675" i="10"/>
  <c r="J676" i="10"/>
  <c r="J677" i="10"/>
  <c r="J678" i="10"/>
  <c r="J679" i="10"/>
  <c r="J680" i="10"/>
  <c r="J681" i="10"/>
  <c r="J682" i="10"/>
  <c r="J683" i="10"/>
  <c r="J684" i="10"/>
  <c r="J685" i="10"/>
  <c r="J686" i="10"/>
  <c r="J687" i="10"/>
  <c r="J688" i="10"/>
  <c r="J689" i="10"/>
  <c r="J690" i="10"/>
  <c r="J691" i="10"/>
  <c r="J692" i="10"/>
  <c r="J693" i="10"/>
  <c r="J694" i="10"/>
  <c r="J695" i="10"/>
  <c r="J696" i="10"/>
  <c r="J697" i="10"/>
  <c r="J698" i="10"/>
  <c r="J699" i="10"/>
  <c r="J700" i="10"/>
  <c r="J701" i="10"/>
  <c r="J702" i="10"/>
  <c r="J703" i="10"/>
  <c r="J704" i="10"/>
  <c r="J705" i="10"/>
  <c r="J706" i="10"/>
  <c r="J707" i="10"/>
  <c r="J708" i="10"/>
  <c r="J709" i="10"/>
  <c r="J710" i="10"/>
  <c r="J711" i="10"/>
  <c r="J712" i="10"/>
  <c r="J713" i="10"/>
  <c r="J714" i="10"/>
  <c r="J715" i="10"/>
  <c r="J716" i="10"/>
  <c r="J717" i="10"/>
  <c r="J718" i="10"/>
  <c r="J719" i="10"/>
  <c r="J720" i="10"/>
  <c r="J721" i="10"/>
  <c r="J722" i="10"/>
  <c r="J723" i="10"/>
  <c r="J724" i="10"/>
  <c r="J725" i="10"/>
  <c r="J726" i="10"/>
  <c r="J727" i="10"/>
  <c r="J728" i="10"/>
  <c r="J729" i="10"/>
  <c r="J730" i="10"/>
  <c r="J731" i="10"/>
  <c r="J732" i="10"/>
  <c r="J733" i="10"/>
  <c r="J734" i="10"/>
  <c r="J735" i="10"/>
  <c r="J736" i="10"/>
  <c r="U23" i="10"/>
  <c r="U24" i="10"/>
  <c r="U25" i="10"/>
  <c r="U26" i="10"/>
  <c r="U27" i="10"/>
  <c r="U28" i="10"/>
  <c r="U29" i="10"/>
  <c r="U30" i="10"/>
  <c r="U31" i="10"/>
  <c r="U32" i="10"/>
  <c r="U33" i="10"/>
  <c r="U34" i="10"/>
  <c r="U35" i="10"/>
  <c r="U36" i="10"/>
  <c r="U37" i="10"/>
  <c r="U38" i="10"/>
  <c r="U39" i="10"/>
  <c r="U40" i="10"/>
  <c r="U41" i="10"/>
  <c r="U42" i="10"/>
  <c r="U43" i="10"/>
  <c r="U44" i="10"/>
  <c r="U45" i="10"/>
  <c r="U46" i="10"/>
  <c r="U47" i="10"/>
  <c r="U48" i="10"/>
  <c r="U49" i="10"/>
  <c r="U50" i="10"/>
  <c r="U51" i="10"/>
  <c r="U52" i="10"/>
  <c r="U53" i="10"/>
  <c r="U54" i="10"/>
  <c r="U55" i="10"/>
  <c r="U56" i="10"/>
  <c r="U57" i="10"/>
  <c r="U58" i="10"/>
  <c r="U59" i="10"/>
  <c r="U60" i="10"/>
  <c r="U61" i="10"/>
  <c r="U62" i="10"/>
  <c r="U63" i="10"/>
  <c r="U64" i="10"/>
  <c r="U65" i="10"/>
  <c r="U66" i="10"/>
  <c r="U67" i="10"/>
  <c r="U68" i="10"/>
  <c r="U69" i="10"/>
  <c r="U70" i="10"/>
  <c r="U71" i="10"/>
  <c r="U72" i="10"/>
  <c r="U73" i="10"/>
  <c r="U74" i="10"/>
  <c r="U75" i="10"/>
  <c r="U76" i="10"/>
  <c r="U77" i="10"/>
  <c r="U78" i="10"/>
  <c r="U79" i="10"/>
  <c r="U80" i="10"/>
  <c r="U81" i="10"/>
  <c r="U82" i="10"/>
  <c r="U83" i="10"/>
  <c r="U84" i="10"/>
  <c r="U85" i="10"/>
  <c r="U86" i="10"/>
  <c r="U87" i="10"/>
  <c r="U88" i="10"/>
  <c r="U89" i="10"/>
  <c r="U90" i="10"/>
  <c r="U91" i="10"/>
  <c r="U92" i="10"/>
  <c r="U93" i="10"/>
  <c r="U94" i="10"/>
  <c r="U95" i="10"/>
  <c r="U96" i="10"/>
  <c r="U97" i="10"/>
  <c r="U98" i="10"/>
  <c r="U99" i="10"/>
  <c r="U100" i="10"/>
  <c r="U101" i="10"/>
  <c r="U102" i="10"/>
  <c r="U103" i="10"/>
  <c r="U104" i="10"/>
  <c r="U105" i="10"/>
  <c r="U106" i="10"/>
  <c r="U107" i="10"/>
  <c r="U108" i="10"/>
  <c r="U109" i="10"/>
  <c r="U110" i="10"/>
  <c r="U111" i="10"/>
  <c r="U112" i="10"/>
  <c r="U113" i="10"/>
  <c r="U114" i="10"/>
  <c r="U115" i="10"/>
  <c r="U116" i="10"/>
  <c r="U117" i="10"/>
  <c r="U118" i="10"/>
  <c r="U119" i="10"/>
  <c r="U120" i="10"/>
  <c r="U121" i="10"/>
  <c r="U122" i="10"/>
  <c r="U123" i="10"/>
  <c r="U124" i="10"/>
  <c r="U125" i="10"/>
  <c r="U126" i="10"/>
  <c r="U127" i="10"/>
  <c r="U128" i="10"/>
  <c r="U129" i="10"/>
  <c r="U130" i="10"/>
  <c r="U131" i="10"/>
  <c r="U132" i="10"/>
  <c r="U133" i="10"/>
  <c r="U134" i="10"/>
  <c r="U135" i="10"/>
  <c r="U136" i="10"/>
  <c r="U137" i="10"/>
  <c r="U138" i="10"/>
  <c r="U139" i="10"/>
  <c r="U140" i="10"/>
  <c r="U141" i="10"/>
  <c r="U142" i="10"/>
  <c r="U143" i="10"/>
  <c r="U144" i="10"/>
  <c r="U145" i="10"/>
  <c r="U146" i="10"/>
  <c r="U147" i="10"/>
  <c r="U148" i="10"/>
  <c r="U149" i="10"/>
  <c r="U150" i="10"/>
  <c r="U151" i="10"/>
  <c r="U152" i="10"/>
  <c r="U153" i="10"/>
  <c r="U154" i="10"/>
  <c r="U155" i="10"/>
  <c r="U156" i="10"/>
  <c r="U157" i="10"/>
  <c r="U158" i="10"/>
  <c r="U159" i="10"/>
  <c r="U160" i="10"/>
  <c r="U161" i="10"/>
  <c r="U162" i="10"/>
  <c r="U163" i="10"/>
  <c r="U164" i="10"/>
  <c r="U165" i="10"/>
  <c r="U166" i="10"/>
  <c r="U167" i="10"/>
  <c r="U168" i="10"/>
  <c r="U169" i="10"/>
  <c r="U170" i="10"/>
  <c r="U171" i="10"/>
  <c r="U172" i="10"/>
  <c r="U173" i="10"/>
  <c r="U174" i="10"/>
  <c r="U175" i="10"/>
  <c r="U176" i="10"/>
  <c r="U177" i="10"/>
  <c r="U178" i="10"/>
  <c r="U179" i="10"/>
  <c r="U180" i="10"/>
  <c r="U181" i="10"/>
  <c r="U182" i="10"/>
  <c r="U183" i="10"/>
  <c r="U184" i="10"/>
  <c r="U185" i="10"/>
  <c r="U186" i="10"/>
  <c r="U187" i="10"/>
  <c r="U188" i="10"/>
  <c r="U189" i="10"/>
  <c r="U190" i="10"/>
  <c r="U191" i="10"/>
  <c r="U192" i="10"/>
  <c r="U193" i="10"/>
  <c r="U194" i="10"/>
  <c r="U195" i="10"/>
  <c r="U196" i="10"/>
  <c r="U197" i="10"/>
  <c r="U198" i="10"/>
  <c r="U199" i="10"/>
  <c r="U200" i="10"/>
  <c r="U201" i="10"/>
  <c r="U202" i="10"/>
  <c r="U203" i="10"/>
  <c r="U204" i="10"/>
  <c r="U205" i="10"/>
  <c r="U206" i="10"/>
  <c r="U207" i="10"/>
  <c r="U208" i="10"/>
  <c r="U209" i="10"/>
  <c r="U210" i="10"/>
  <c r="U211" i="10"/>
  <c r="U212" i="10"/>
  <c r="U213" i="10"/>
  <c r="U214" i="10"/>
  <c r="U215" i="10"/>
  <c r="U216" i="10"/>
  <c r="U217" i="10"/>
  <c r="U218" i="10"/>
  <c r="U219" i="10"/>
  <c r="U220" i="10"/>
  <c r="U221" i="10"/>
  <c r="U222" i="10"/>
  <c r="U223" i="10"/>
  <c r="U224" i="10"/>
  <c r="U225" i="10"/>
  <c r="U226" i="10"/>
  <c r="U227" i="10"/>
  <c r="U228" i="10"/>
  <c r="U229" i="10"/>
  <c r="U230" i="10"/>
  <c r="U231" i="10"/>
  <c r="U232" i="10"/>
  <c r="U233" i="10"/>
  <c r="U234" i="10"/>
  <c r="U235" i="10"/>
  <c r="U236" i="10"/>
  <c r="U237" i="10"/>
  <c r="U238" i="10"/>
  <c r="U239" i="10"/>
  <c r="U240" i="10"/>
  <c r="U241" i="10"/>
  <c r="U242" i="10"/>
  <c r="U243" i="10"/>
  <c r="U244" i="10"/>
  <c r="U245" i="10"/>
  <c r="U246" i="10"/>
  <c r="U247" i="10"/>
  <c r="U248" i="10"/>
  <c r="U249" i="10"/>
  <c r="U250" i="10"/>
  <c r="U251" i="10"/>
  <c r="U252" i="10"/>
  <c r="U253" i="10"/>
  <c r="U254" i="10"/>
  <c r="U255" i="10"/>
  <c r="U256" i="10"/>
  <c r="U257" i="10"/>
  <c r="U258" i="10"/>
  <c r="U259" i="10"/>
  <c r="U260" i="10"/>
  <c r="U261" i="10"/>
  <c r="U262" i="10"/>
  <c r="U263" i="10"/>
  <c r="U264" i="10"/>
  <c r="U265" i="10"/>
  <c r="U266" i="10"/>
  <c r="U267" i="10"/>
  <c r="U268" i="10"/>
  <c r="U269" i="10"/>
  <c r="U270" i="10"/>
  <c r="U271" i="10"/>
  <c r="U272" i="10"/>
  <c r="U273" i="10"/>
  <c r="U274" i="10"/>
  <c r="U275" i="10"/>
  <c r="U276" i="10"/>
  <c r="U277" i="10"/>
  <c r="U278" i="10"/>
  <c r="U279" i="10"/>
  <c r="U280" i="10"/>
  <c r="U281" i="10"/>
  <c r="U282" i="10"/>
  <c r="U283" i="10"/>
  <c r="U284" i="10"/>
  <c r="U285" i="10"/>
  <c r="U286" i="10"/>
  <c r="U287" i="10"/>
  <c r="U288" i="10"/>
  <c r="U289" i="10"/>
  <c r="U290" i="10"/>
  <c r="U291" i="10"/>
  <c r="U292" i="10"/>
  <c r="U293" i="10"/>
  <c r="U294" i="10"/>
  <c r="U295" i="10"/>
  <c r="U296" i="10"/>
  <c r="U297" i="10"/>
  <c r="U298" i="10"/>
  <c r="U299" i="10"/>
  <c r="U300" i="10"/>
  <c r="U301" i="10"/>
  <c r="U302" i="10"/>
  <c r="U303" i="10"/>
  <c r="U304" i="10"/>
  <c r="U305" i="10"/>
  <c r="U306" i="10"/>
  <c r="U307" i="10"/>
  <c r="U308" i="10"/>
  <c r="U309" i="10"/>
  <c r="U310" i="10"/>
  <c r="U311" i="10"/>
  <c r="U312" i="10"/>
  <c r="U313" i="10"/>
  <c r="U314" i="10"/>
  <c r="U315" i="10"/>
  <c r="U316" i="10"/>
  <c r="U317" i="10"/>
  <c r="U318" i="10"/>
  <c r="U319" i="10"/>
  <c r="U320" i="10"/>
  <c r="U321" i="10"/>
  <c r="U322" i="10"/>
  <c r="U323" i="10"/>
  <c r="U324" i="10"/>
  <c r="U325" i="10"/>
  <c r="U326" i="10"/>
  <c r="U327" i="10"/>
  <c r="U328" i="10"/>
  <c r="U329" i="10"/>
  <c r="U330" i="10"/>
  <c r="U331" i="10"/>
  <c r="U332" i="10"/>
  <c r="U333" i="10"/>
  <c r="U334" i="10"/>
  <c r="U335" i="10"/>
  <c r="U336" i="10"/>
  <c r="U337" i="10"/>
  <c r="U338" i="10"/>
  <c r="U339" i="10"/>
  <c r="U340" i="10"/>
  <c r="U341" i="10"/>
  <c r="U342" i="10"/>
  <c r="U343" i="10"/>
  <c r="U344" i="10"/>
  <c r="U345" i="10"/>
  <c r="U346" i="10"/>
  <c r="U347" i="10"/>
  <c r="U348" i="10"/>
  <c r="U349" i="10"/>
  <c r="U350" i="10"/>
  <c r="U351" i="10"/>
  <c r="U352" i="10"/>
  <c r="U353" i="10"/>
  <c r="U354" i="10"/>
  <c r="U355" i="10"/>
  <c r="U356" i="10"/>
  <c r="U357" i="10"/>
  <c r="U358" i="10"/>
  <c r="U359" i="10"/>
  <c r="U360" i="10"/>
  <c r="U361" i="10"/>
  <c r="U362" i="10"/>
  <c r="U363" i="10"/>
  <c r="U364" i="10"/>
  <c r="U365" i="10"/>
  <c r="U366" i="10"/>
  <c r="U367" i="10"/>
  <c r="U368" i="10"/>
  <c r="U369" i="10"/>
  <c r="U370" i="10"/>
  <c r="U371" i="10"/>
  <c r="U372" i="10"/>
  <c r="U373" i="10"/>
  <c r="U374" i="10"/>
  <c r="U375" i="10"/>
  <c r="U376" i="10"/>
  <c r="U377" i="10"/>
  <c r="U378" i="10"/>
  <c r="U379" i="10"/>
  <c r="U380" i="10"/>
  <c r="U381" i="10"/>
  <c r="U382" i="10"/>
  <c r="U383" i="10"/>
  <c r="U384" i="10"/>
  <c r="U385" i="10"/>
  <c r="U386" i="10"/>
  <c r="U387" i="10"/>
  <c r="U388" i="10"/>
  <c r="U389" i="10"/>
  <c r="U390" i="10"/>
  <c r="U391" i="10"/>
  <c r="U392" i="10"/>
  <c r="U393" i="10"/>
  <c r="U394" i="10"/>
  <c r="U395" i="10"/>
  <c r="U396" i="10"/>
  <c r="U397" i="10"/>
  <c r="U398" i="10"/>
  <c r="U399" i="10"/>
  <c r="U400" i="10"/>
  <c r="U401" i="10"/>
  <c r="U402" i="10"/>
  <c r="U403" i="10"/>
  <c r="U404" i="10"/>
  <c r="U405" i="10"/>
  <c r="U406" i="10"/>
  <c r="U407" i="10"/>
  <c r="U408" i="10"/>
  <c r="U409" i="10"/>
  <c r="U410" i="10"/>
  <c r="U411" i="10"/>
  <c r="U412" i="10"/>
  <c r="U413" i="10"/>
  <c r="U414" i="10"/>
  <c r="U415" i="10"/>
  <c r="U416" i="10"/>
  <c r="U417" i="10"/>
  <c r="U418" i="10"/>
  <c r="U419" i="10"/>
  <c r="U420" i="10"/>
  <c r="U421" i="10"/>
  <c r="U422" i="10"/>
  <c r="U423" i="10"/>
  <c r="U424" i="10"/>
  <c r="U425" i="10"/>
  <c r="U426" i="10"/>
  <c r="U427" i="10"/>
  <c r="U428" i="10"/>
  <c r="U429" i="10"/>
  <c r="U430" i="10"/>
  <c r="U431" i="10"/>
  <c r="U432" i="10"/>
  <c r="U433" i="10"/>
  <c r="U434" i="10"/>
  <c r="U435" i="10"/>
  <c r="U436" i="10"/>
  <c r="U437" i="10"/>
  <c r="U438" i="10"/>
  <c r="U439" i="10"/>
  <c r="U440" i="10"/>
  <c r="U441" i="10"/>
  <c r="U442" i="10"/>
  <c r="U443" i="10"/>
  <c r="U444" i="10"/>
  <c r="U445" i="10"/>
  <c r="U446" i="10"/>
  <c r="U447" i="10"/>
  <c r="U448" i="10"/>
  <c r="U449" i="10"/>
  <c r="U450" i="10"/>
  <c r="U451" i="10"/>
  <c r="U452" i="10"/>
  <c r="U453" i="10"/>
  <c r="U454" i="10"/>
  <c r="U455" i="10"/>
  <c r="U456" i="10"/>
  <c r="U457" i="10"/>
  <c r="U458" i="10"/>
  <c r="U459" i="10"/>
  <c r="U460" i="10"/>
  <c r="U461" i="10"/>
  <c r="U462" i="10"/>
  <c r="U463" i="10"/>
  <c r="U464" i="10"/>
  <c r="U465" i="10"/>
  <c r="U466" i="10"/>
  <c r="U467" i="10"/>
  <c r="U468" i="10"/>
  <c r="U469" i="10"/>
  <c r="U470" i="10"/>
  <c r="U471" i="10"/>
  <c r="U472" i="10"/>
  <c r="U473" i="10"/>
  <c r="U474" i="10"/>
  <c r="U475" i="10"/>
  <c r="U476" i="10"/>
  <c r="U477" i="10"/>
  <c r="U478" i="10"/>
  <c r="U479" i="10"/>
  <c r="U480" i="10"/>
  <c r="U481" i="10"/>
  <c r="U482" i="10"/>
  <c r="U483" i="10"/>
  <c r="U484" i="10"/>
  <c r="U485" i="10"/>
  <c r="U486" i="10"/>
  <c r="U487" i="10"/>
  <c r="U488" i="10"/>
  <c r="U489" i="10"/>
  <c r="U490" i="10"/>
  <c r="U491" i="10"/>
  <c r="U492" i="10"/>
  <c r="U493" i="10"/>
  <c r="U494" i="10"/>
  <c r="U495" i="10"/>
  <c r="U496" i="10"/>
  <c r="U497" i="10"/>
  <c r="U498" i="10"/>
  <c r="U499" i="10"/>
  <c r="U500" i="10"/>
  <c r="U501" i="10"/>
  <c r="U502" i="10"/>
  <c r="U503" i="10"/>
  <c r="U504" i="10"/>
  <c r="U505" i="10"/>
  <c r="U506" i="10"/>
  <c r="U507" i="10"/>
  <c r="U508" i="10"/>
  <c r="U509" i="10"/>
  <c r="U510" i="10"/>
  <c r="U511" i="10"/>
  <c r="U512" i="10"/>
  <c r="U513" i="10"/>
  <c r="U514" i="10"/>
  <c r="U515" i="10"/>
  <c r="U516" i="10"/>
  <c r="U517" i="10"/>
  <c r="U518" i="10"/>
  <c r="U519" i="10"/>
  <c r="U520" i="10"/>
  <c r="U521" i="10"/>
  <c r="U522" i="10"/>
  <c r="U523" i="10"/>
  <c r="U524" i="10"/>
  <c r="U525" i="10"/>
  <c r="U526" i="10"/>
  <c r="U527" i="10"/>
  <c r="U528" i="10"/>
  <c r="U529" i="10"/>
  <c r="U530" i="10"/>
  <c r="U531" i="10"/>
  <c r="U532" i="10"/>
  <c r="U533" i="10"/>
  <c r="U534" i="10"/>
  <c r="U535" i="10"/>
  <c r="U536" i="10"/>
  <c r="U537" i="10"/>
  <c r="U538" i="10"/>
  <c r="U539" i="10"/>
  <c r="U540" i="10"/>
  <c r="U541" i="10"/>
  <c r="U542" i="10"/>
  <c r="U543" i="10"/>
  <c r="U544" i="10"/>
  <c r="U545" i="10"/>
  <c r="U546" i="10"/>
  <c r="U547" i="10"/>
  <c r="U548" i="10"/>
  <c r="U549" i="10"/>
  <c r="U550" i="10"/>
  <c r="U551" i="10"/>
  <c r="U552" i="10"/>
  <c r="U553" i="10"/>
  <c r="U554" i="10"/>
  <c r="U555" i="10"/>
  <c r="U556" i="10"/>
  <c r="U557" i="10"/>
  <c r="U558" i="10"/>
  <c r="U559" i="10"/>
  <c r="U560" i="10"/>
  <c r="U561" i="10"/>
  <c r="U562" i="10"/>
  <c r="U563" i="10"/>
  <c r="U564" i="10"/>
  <c r="U565" i="10"/>
  <c r="U566" i="10"/>
  <c r="U567" i="10"/>
  <c r="U568" i="10"/>
  <c r="U569" i="10"/>
  <c r="U570" i="10"/>
  <c r="U571" i="10"/>
  <c r="U572" i="10"/>
  <c r="U573" i="10"/>
  <c r="U574" i="10"/>
  <c r="U575" i="10"/>
  <c r="U576" i="10"/>
  <c r="U577" i="10"/>
  <c r="U578" i="10"/>
  <c r="U579" i="10"/>
  <c r="U580" i="10"/>
  <c r="U581" i="10"/>
  <c r="U582" i="10"/>
  <c r="U583" i="10"/>
  <c r="U584" i="10"/>
  <c r="U585" i="10"/>
  <c r="U586" i="10"/>
  <c r="U587" i="10"/>
  <c r="U588" i="10"/>
  <c r="U589" i="10"/>
  <c r="U590" i="10"/>
  <c r="U591" i="10"/>
  <c r="U592" i="10"/>
  <c r="U593" i="10"/>
  <c r="U594" i="10"/>
  <c r="U595" i="10"/>
  <c r="U596" i="10"/>
  <c r="U597" i="10"/>
  <c r="U598" i="10"/>
  <c r="U599" i="10"/>
  <c r="U600" i="10"/>
  <c r="U601" i="10"/>
  <c r="U602" i="10"/>
  <c r="U603" i="10"/>
  <c r="U604" i="10"/>
  <c r="U605" i="10"/>
  <c r="U606" i="10"/>
  <c r="U607" i="10"/>
  <c r="U608" i="10"/>
  <c r="U609" i="10"/>
  <c r="U610" i="10"/>
  <c r="U611" i="10"/>
  <c r="U612" i="10"/>
  <c r="U613" i="10"/>
  <c r="U614" i="10"/>
  <c r="U615" i="10"/>
  <c r="U616" i="10"/>
  <c r="U617" i="10"/>
  <c r="U618" i="10"/>
  <c r="U619" i="10"/>
  <c r="U620" i="10"/>
  <c r="U621" i="10"/>
  <c r="U622" i="10"/>
  <c r="U623" i="10"/>
  <c r="U624" i="10"/>
  <c r="U625" i="10"/>
  <c r="U626" i="10"/>
  <c r="U627" i="10"/>
  <c r="U628" i="10"/>
  <c r="U629" i="10"/>
  <c r="U630" i="10"/>
  <c r="U631" i="10"/>
  <c r="U632" i="10"/>
  <c r="U633" i="10"/>
  <c r="U634" i="10"/>
  <c r="U635" i="10"/>
  <c r="U636" i="10"/>
  <c r="U637" i="10"/>
  <c r="U638" i="10"/>
  <c r="U639" i="10"/>
  <c r="U640" i="10"/>
  <c r="U641" i="10"/>
  <c r="U642" i="10"/>
  <c r="U643" i="10"/>
  <c r="U644" i="10"/>
  <c r="U645" i="10"/>
  <c r="U646" i="10"/>
  <c r="U647" i="10"/>
  <c r="U648" i="10"/>
  <c r="U649" i="10"/>
  <c r="U650" i="10"/>
  <c r="U651" i="10"/>
  <c r="U652" i="10"/>
  <c r="U653" i="10"/>
  <c r="U654" i="10"/>
  <c r="U655" i="10"/>
  <c r="U656" i="10"/>
  <c r="U657" i="10"/>
  <c r="U658" i="10"/>
  <c r="U659" i="10"/>
  <c r="U660" i="10"/>
  <c r="U661" i="10"/>
  <c r="U662" i="10"/>
  <c r="U663" i="10"/>
  <c r="U664" i="10"/>
  <c r="U665" i="10"/>
  <c r="U666" i="10"/>
  <c r="U667" i="10"/>
  <c r="U668" i="10"/>
  <c r="U669" i="10"/>
  <c r="U670" i="10"/>
  <c r="U671" i="10"/>
  <c r="U672" i="10"/>
  <c r="U673" i="10"/>
  <c r="U674" i="10"/>
  <c r="U675" i="10"/>
  <c r="U676" i="10"/>
  <c r="U677" i="10"/>
  <c r="U678" i="10"/>
  <c r="U679" i="10"/>
  <c r="U680" i="10"/>
  <c r="U681" i="10"/>
  <c r="U682" i="10"/>
  <c r="U683" i="10"/>
  <c r="U684" i="10"/>
  <c r="U685" i="10"/>
  <c r="U686" i="10"/>
  <c r="U687" i="10"/>
  <c r="U688" i="10"/>
  <c r="U689" i="10"/>
  <c r="U690" i="10"/>
  <c r="U691" i="10"/>
  <c r="U692" i="10"/>
  <c r="U693" i="10"/>
  <c r="U694" i="10"/>
  <c r="U695" i="10"/>
  <c r="U696" i="10"/>
  <c r="U697" i="10"/>
  <c r="U698" i="10"/>
  <c r="U699" i="10"/>
  <c r="U700" i="10"/>
  <c r="U701" i="10"/>
  <c r="U702" i="10"/>
  <c r="U703" i="10"/>
  <c r="U704" i="10"/>
  <c r="U705" i="10"/>
  <c r="U706" i="10"/>
  <c r="U707" i="10"/>
  <c r="U708" i="10"/>
  <c r="U709" i="10"/>
  <c r="U710" i="10"/>
  <c r="U711" i="10"/>
  <c r="U712" i="10"/>
  <c r="U713" i="10"/>
  <c r="U714" i="10"/>
  <c r="U715" i="10"/>
  <c r="U716" i="10"/>
  <c r="U717" i="10"/>
  <c r="U718" i="10"/>
  <c r="U719" i="10"/>
  <c r="U720" i="10"/>
  <c r="U721" i="10"/>
  <c r="U722" i="10"/>
  <c r="U723" i="10"/>
  <c r="U724" i="10"/>
  <c r="U725" i="10"/>
  <c r="U726" i="10"/>
  <c r="U727" i="10"/>
  <c r="U728" i="10"/>
  <c r="U729" i="10"/>
  <c r="U730" i="10"/>
  <c r="U731" i="10"/>
  <c r="U732" i="10"/>
  <c r="U733" i="10"/>
  <c r="U734" i="10"/>
  <c r="U735" i="10"/>
  <c r="U736" i="10"/>
  <c r="X23" i="10"/>
  <c r="X24" i="10"/>
  <c r="X25" i="10"/>
  <c r="X26" i="10"/>
  <c r="X27" i="10"/>
  <c r="X28" i="10"/>
  <c r="X29" i="10"/>
  <c r="X30" i="10"/>
  <c r="X31" i="10"/>
  <c r="X32" i="10"/>
  <c r="X33" i="10"/>
  <c r="X34" i="10"/>
  <c r="X35" i="10"/>
  <c r="X36" i="10"/>
  <c r="X37" i="10"/>
  <c r="X38" i="10"/>
  <c r="X39" i="10"/>
  <c r="X40" i="10"/>
  <c r="X41" i="10"/>
  <c r="X42" i="10"/>
  <c r="X43" i="10"/>
  <c r="X44" i="10"/>
  <c r="X45" i="10"/>
  <c r="X46" i="10"/>
  <c r="X47" i="10"/>
  <c r="X48" i="10"/>
  <c r="X49" i="10"/>
  <c r="X50" i="10"/>
  <c r="X51" i="10"/>
  <c r="X52" i="10"/>
  <c r="X53" i="10"/>
  <c r="X54" i="10"/>
  <c r="X55" i="10"/>
  <c r="X56" i="10"/>
  <c r="X57" i="10"/>
  <c r="X58" i="10"/>
  <c r="X59" i="10"/>
  <c r="X60" i="10"/>
  <c r="X61" i="10"/>
  <c r="X62" i="10"/>
  <c r="X63" i="10"/>
  <c r="X64" i="10"/>
  <c r="X65" i="10"/>
  <c r="X66" i="10"/>
  <c r="X67" i="10"/>
  <c r="X68" i="10"/>
  <c r="X69" i="10"/>
  <c r="X70" i="10"/>
  <c r="X71" i="10"/>
  <c r="X72" i="10"/>
  <c r="X73" i="10"/>
  <c r="X74" i="10"/>
  <c r="X75" i="10"/>
  <c r="X76" i="10"/>
  <c r="X77" i="10"/>
  <c r="X78" i="10"/>
  <c r="X79" i="10"/>
  <c r="X80" i="10"/>
  <c r="X81" i="10"/>
  <c r="X82" i="10"/>
  <c r="X83" i="10"/>
  <c r="X84" i="10"/>
  <c r="X85" i="10"/>
  <c r="X86" i="10"/>
  <c r="X87" i="10"/>
  <c r="X88" i="10"/>
  <c r="X89" i="10"/>
  <c r="X90" i="10"/>
  <c r="X91" i="10"/>
  <c r="X92" i="10"/>
  <c r="X93" i="10"/>
  <c r="X94" i="10"/>
  <c r="X95" i="10"/>
  <c r="X96" i="10"/>
  <c r="X97" i="10"/>
  <c r="X98" i="10"/>
  <c r="X99" i="10"/>
  <c r="X100" i="10"/>
  <c r="X101" i="10"/>
  <c r="X102" i="10"/>
  <c r="X103" i="10"/>
  <c r="X104" i="10"/>
  <c r="X105" i="10"/>
  <c r="X106" i="10"/>
  <c r="X107" i="10"/>
  <c r="X108" i="10"/>
  <c r="X109" i="10"/>
  <c r="X110" i="10"/>
  <c r="X111" i="10"/>
  <c r="X112" i="10"/>
  <c r="X113" i="10"/>
  <c r="X114" i="10"/>
  <c r="X115" i="10"/>
  <c r="X116" i="10"/>
  <c r="X117" i="10"/>
  <c r="X118" i="10"/>
  <c r="X119" i="10"/>
  <c r="X120" i="10"/>
  <c r="X121" i="10"/>
  <c r="X122" i="10"/>
  <c r="X123" i="10"/>
  <c r="X124" i="10"/>
  <c r="X125" i="10"/>
  <c r="X126" i="10"/>
  <c r="X127" i="10"/>
  <c r="X128" i="10"/>
  <c r="X129" i="10"/>
  <c r="X130" i="10"/>
  <c r="X131" i="10"/>
  <c r="X132" i="10"/>
  <c r="X133" i="10"/>
  <c r="X134" i="10"/>
  <c r="X135" i="10"/>
  <c r="X136" i="10"/>
  <c r="X137" i="10"/>
  <c r="X138" i="10"/>
  <c r="X139" i="10"/>
  <c r="X140" i="10"/>
  <c r="X141" i="10"/>
  <c r="X142" i="10"/>
  <c r="X143" i="10"/>
  <c r="X144" i="10"/>
  <c r="X145" i="10"/>
  <c r="X146" i="10"/>
  <c r="X147" i="10"/>
  <c r="X148" i="10"/>
  <c r="X149" i="10"/>
  <c r="X150" i="10"/>
  <c r="X151" i="10"/>
  <c r="X152" i="10"/>
  <c r="X153" i="10"/>
  <c r="X154" i="10"/>
  <c r="X155" i="10"/>
  <c r="X156" i="10"/>
  <c r="X157" i="10"/>
  <c r="X158" i="10"/>
  <c r="X159" i="10"/>
  <c r="X160" i="10"/>
  <c r="X161" i="10"/>
  <c r="X162" i="10"/>
  <c r="X163" i="10"/>
  <c r="X164" i="10"/>
  <c r="X165" i="10"/>
  <c r="X166" i="10"/>
  <c r="X167" i="10"/>
  <c r="X168" i="10"/>
  <c r="X169" i="10"/>
  <c r="X170" i="10"/>
  <c r="X171" i="10"/>
  <c r="X172" i="10"/>
  <c r="X173" i="10"/>
  <c r="X174" i="10"/>
  <c r="X175" i="10"/>
  <c r="X176" i="10"/>
  <c r="X177" i="10"/>
  <c r="X178" i="10"/>
  <c r="X179" i="10"/>
  <c r="X180" i="10"/>
  <c r="X181" i="10"/>
  <c r="X182" i="10"/>
  <c r="X183" i="10"/>
  <c r="X184" i="10"/>
  <c r="X185" i="10"/>
  <c r="X186" i="10"/>
  <c r="X187" i="10"/>
  <c r="X188" i="10"/>
  <c r="X189" i="10"/>
  <c r="X190" i="10"/>
  <c r="X191" i="10"/>
  <c r="X192" i="10"/>
  <c r="X193" i="10"/>
  <c r="X194" i="10"/>
  <c r="X195" i="10"/>
  <c r="X196" i="10"/>
  <c r="X197" i="10"/>
  <c r="X198" i="10"/>
  <c r="X199" i="10"/>
  <c r="X200" i="10"/>
  <c r="X201" i="10"/>
  <c r="X202" i="10"/>
  <c r="X203" i="10"/>
  <c r="X204" i="10"/>
  <c r="X205" i="10"/>
  <c r="X206" i="10"/>
  <c r="X207" i="10"/>
  <c r="X208" i="10"/>
  <c r="X209" i="10"/>
  <c r="X210" i="10"/>
  <c r="X211" i="10"/>
  <c r="X212" i="10"/>
  <c r="X213" i="10"/>
  <c r="X214" i="10"/>
  <c r="X215" i="10"/>
  <c r="X216" i="10"/>
  <c r="X217" i="10"/>
  <c r="X218" i="10"/>
  <c r="X219" i="10"/>
  <c r="X220" i="10"/>
  <c r="X221" i="10"/>
  <c r="X222" i="10"/>
  <c r="X223" i="10"/>
  <c r="X224" i="10"/>
  <c r="X225" i="10"/>
  <c r="X226" i="10"/>
  <c r="X227" i="10"/>
  <c r="X228" i="10"/>
  <c r="X229" i="10"/>
  <c r="X230" i="10"/>
  <c r="X231" i="10"/>
  <c r="X232" i="10"/>
  <c r="X233" i="10"/>
  <c r="X234" i="10"/>
  <c r="X235" i="10"/>
  <c r="X236" i="10"/>
  <c r="X237" i="10"/>
  <c r="X238" i="10"/>
  <c r="X239" i="10"/>
  <c r="X240" i="10"/>
  <c r="X241" i="10"/>
  <c r="X242" i="10"/>
  <c r="X243" i="10"/>
  <c r="X244" i="10"/>
  <c r="X245" i="10"/>
  <c r="X246" i="10"/>
  <c r="X247" i="10"/>
  <c r="X248" i="10"/>
  <c r="X249" i="10"/>
  <c r="X250" i="10"/>
  <c r="X251" i="10"/>
  <c r="X252" i="10"/>
  <c r="X253" i="10"/>
  <c r="X254" i="10"/>
  <c r="X255" i="10"/>
  <c r="X256" i="10"/>
  <c r="X257" i="10"/>
  <c r="X258" i="10"/>
  <c r="X259" i="10"/>
  <c r="X260" i="10"/>
  <c r="X261" i="10"/>
  <c r="X262" i="10"/>
  <c r="X263" i="10"/>
  <c r="X264" i="10"/>
  <c r="X265" i="10"/>
  <c r="X266" i="10"/>
  <c r="X267" i="10"/>
  <c r="X268" i="10"/>
  <c r="X269" i="10"/>
  <c r="X270" i="10"/>
  <c r="X271" i="10"/>
  <c r="X272" i="10"/>
  <c r="X273" i="10"/>
  <c r="X274" i="10"/>
  <c r="X275" i="10"/>
  <c r="X276" i="10"/>
  <c r="X277" i="10"/>
  <c r="X278" i="10"/>
  <c r="X279" i="10"/>
  <c r="X280" i="10"/>
  <c r="X281" i="10"/>
  <c r="X282" i="10"/>
  <c r="X283" i="10"/>
  <c r="X284" i="10"/>
  <c r="X285" i="10"/>
  <c r="X286" i="10"/>
  <c r="X287" i="10"/>
  <c r="X288" i="10"/>
  <c r="X289" i="10"/>
  <c r="X290" i="10"/>
  <c r="X291" i="10"/>
  <c r="X292" i="10"/>
  <c r="X293" i="10"/>
  <c r="X294" i="10"/>
  <c r="X295" i="10"/>
  <c r="X296" i="10"/>
  <c r="X297" i="10"/>
  <c r="X298" i="10"/>
  <c r="X299" i="10"/>
  <c r="X300" i="10"/>
  <c r="X301" i="10"/>
  <c r="X302" i="10"/>
  <c r="X303" i="10"/>
  <c r="X304" i="10"/>
  <c r="X305" i="10"/>
  <c r="X306" i="10"/>
  <c r="X307" i="10"/>
  <c r="X308" i="10"/>
  <c r="X309" i="10"/>
  <c r="X310" i="10"/>
  <c r="X311" i="10"/>
  <c r="X312" i="10"/>
  <c r="X313" i="10"/>
  <c r="X314" i="10"/>
  <c r="X315" i="10"/>
  <c r="X316" i="10"/>
  <c r="X317" i="10"/>
  <c r="X318" i="10"/>
  <c r="X319" i="10"/>
  <c r="X320" i="10"/>
  <c r="X321" i="10"/>
  <c r="X322" i="10"/>
  <c r="X323" i="10"/>
  <c r="X324" i="10"/>
  <c r="X325" i="10"/>
  <c r="X326" i="10"/>
  <c r="X327" i="10"/>
  <c r="X328" i="10"/>
  <c r="X329" i="10"/>
  <c r="X330" i="10"/>
  <c r="X331" i="10"/>
  <c r="X332" i="10"/>
  <c r="X333" i="10"/>
  <c r="X334" i="10"/>
  <c r="X335" i="10"/>
  <c r="X336" i="10"/>
  <c r="X337" i="10"/>
  <c r="X338" i="10"/>
  <c r="X339" i="10"/>
  <c r="X340" i="10"/>
  <c r="X341" i="10"/>
  <c r="X342" i="10"/>
  <c r="X343" i="10"/>
  <c r="X344" i="10"/>
  <c r="X345" i="10"/>
  <c r="X346" i="10"/>
  <c r="X347" i="10"/>
  <c r="X348" i="10"/>
  <c r="X349" i="10"/>
  <c r="X350" i="10"/>
  <c r="X351" i="10"/>
  <c r="X352" i="10"/>
  <c r="X353" i="10"/>
  <c r="X354" i="10"/>
  <c r="X355" i="10"/>
  <c r="X356" i="10"/>
  <c r="X357" i="10"/>
  <c r="X358" i="10"/>
  <c r="X359" i="10"/>
  <c r="X360" i="10"/>
  <c r="X361" i="10"/>
  <c r="X362" i="10"/>
  <c r="X363" i="10"/>
  <c r="X364" i="10"/>
  <c r="X365" i="10"/>
  <c r="X366" i="10"/>
  <c r="X367" i="10"/>
  <c r="X368" i="10"/>
  <c r="X369" i="10"/>
  <c r="X370" i="10"/>
  <c r="X371" i="10"/>
  <c r="X372" i="10"/>
  <c r="X373" i="10"/>
  <c r="X374" i="10"/>
  <c r="X375" i="10"/>
  <c r="X376" i="10"/>
  <c r="X377" i="10"/>
  <c r="X378" i="10"/>
  <c r="X379" i="10"/>
  <c r="X380" i="10"/>
  <c r="X381" i="10"/>
  <c r="X382" i="10"/>
  <c r="X383" i="10"/>
  <c r="X384" i="10"/>
  <c r="X385" i="10"/>
  <c r="X386" i="10"/>
  <c r="X387" i="10"/>
  <c r="X388" i="10"/>
  <c r="X389" i="10"/>
  <c r="X390" i="10"/>
  <c r="X391" i="10"/>
  <c r="X392" i="10"/>
  <c r="X393" i="10"/>
  <c r="X394" i="10"/>
  <c r="X395" i="10"/>
  <c r="X396" i="10"/>
  <c r="X397" i="10"/>
  <c r="X398" i="10"/>
  <c r="X399" i="10"/>
  <c r="X400" i="10"/>
  <c r="X401" i="10"/>
  <c r="X402" i="10"/>
  <c r="X403" i="10"/>
  <c r="X404" i="10"/>
  <c r="X405" i="10"/>
  <c r="X406" i="10"/>
  <c r="X407" i="10"/>
  <c r="X408" i="10"/>
  <c r="X409" i="10"/>
  <c r="X410" i="10"/>
  <c r="X411" i="10"/>
  <c r="X412" i="10"/>
  <c r="X413" i="10"/>
  <c r="X414" i="10"/>
  <c r="X415" i="10"/>
  <c r="X416" i="10"/>
  <c r="X417" i="10"/>
  <c r="X418" i="10"/>
  <c r="X419" i="10"/>
  <c r="X420" i="10"/>
  <c r="X421" i="10"/>
  <c r="X422" i="10"/>
  <c r="X423" i="10"/>
  <c r="X424" i="10"/>
  <c r="X425" i="10"/>
  <c r="X426" i="10"/>
  <c r="X427" i="10"/>
  <c r="X428" i="10"/>
  <c r="X429" i="10"/>
  <c r="X430" i="10"/>
  <c r="X431" i="10"/>
  <c r="X432" i="10"/>
  <c r="X433" i="10"/>
  <c r="X434" i="10"/>
  <c r="X435" i="10"/>
  <c r="X436" i="10"/>
  <c r="X437" i="10"/>
  <c r="X438" i="10"/>
  <c r="X439" i="10"/>
  <c r="X440" i="10"/>
  <c r="X441" i="10"/>
  <c r="X442" i="10"/>
  <c r="X443" i="10"/>
  <c r="X444" i="10"/>
  <c r="X445" i="10"/>
  <c r="X446" i="10"/>
  <c r="X447" i="10"/>
  <c r="X448" i="10"/>
  <c r="X449" i="10"/>
  <c r="X450" i="10"/>
  <c r="X451" i="10"/>
  <c r="X452" i="10"/>
  <c r="X453" i="10"/>
  <c r="X454" i="10"/>
  <c r="X455" i="10"/>
  <c r="X456" i="10"/>
  <c r="X457" i="10"/>
  <c r="X458" i="10"/>
  <c r="X459" i="10"/>
  <c r="X460" i="10"/>
  <c r="X461" i="10"/>
  <c r="X462" i="10"/>
  <c r="X463" i="10"/>
  <c r="X464" i="10"/>
  <c r="X465" i="10"/>
  <c r="X466" i="10"/>
  <c r="X467" i="10"/>
  <c r="X468" i="10"/>
  <c r="X469" i="10"/>
  <c r="X470" i="10"/>
  <c r="X471" i="10"/>
  <c r="X472" i="10"/>
  <c r="X473" i="10"/>
  <c r="X474" i="10"/>
  <c r="X475" i="10"/>
  <c r="X476" i="10"/>
  <c r="X477" i="10"/>
  <c r="X478" i="10"/>
  <c r="X479" i="10"/>
  <c r="X480" i="10"/>
  <c r="X481" i="10"/>
  <c r="X482" i="10"/>
  <c r="X483" i="10"/>
  <c r="X484" i="10"/>
  <c r="X485" i="10"/>
  <c r="X486" i="10"/>
  <c r="X487" i="10"/>
  <c r="X488" i="10"/>
  <c r="X489" i="10"/>
  <c r="X490" i="10"/>
  <c r="X491" i="10"/>
  <c r="X492" i="10"/>
  <c r="X493" i="10"/>
  <c r="X494" i="10"/>
  <c r="X495" i="10"/>
  <c r="X496" i="10"/>
  <c r="X497" i="10"/>
  <c r="X498" i="10"/>
  <c r="X499" i="10"/>
  <c r="X500" i="10"/>
  <c r="X501" i="10"/>
  <c r="X502" i="10"/>
  <c r="X503" i="10"/>
  <c r="X504" i="10"/>
  <c r="X505" i="10"/>
  <c r="X506" i="10"/>
  <c r="X507" i="10"/>
  <c r="X508" i="10"/>
  <c r="X509" i="10"/>
  <c r="X510" i="10"/>
  <c r="X511" i="10"/>
  <c r="X512" i="10"/>
  <c r="X513" i="10"/>
  <c r="X514" i="10"/>
  <c r="X515" i="10"/>
  <c r="X516" i="10"/>
  <c r="X517" i="10"/>
  <c r="X518" i="10"/>
  <c r="X519" i="10"/>
  <c r="X520" i="10"/>
  <c r="X521" i="10"/>
  <c r="X522" i="10"/>
  <c r="X523" i="10"/>
  <c r="X524" i="10"/>
  <c r="X525" i="10"/>
  <c r="X526" i="10"/>
  <c r="X527" i="10"/>
  <c r="X528" i="10"/>
  <c r="X529" i="10"/>
  <c r="X530" i="10"/>
  <c r="X531" i="10"/>
  <c r="X532" i="10"/>
  <c r="X533" i="10"/>
  <c r="X534" i="10"/>
  <c r="X535" i="10"/>
  <c r="X536" i="10"/>
  <c r="X537" i="10"/>
  <c r="X538" i="10"/>
  <c r="X539" i="10"/>
  <c r="X540" i="10"/>
  <c r="X541" i="10"/>
  <c r="X542" i="10"/>
  <c r="X543" i="10"/>
  <c r="X544" i="10"/>
  <c r="X545" i="10"/>
  <c r="X546" i="10"/>
  <c r="X547" i="10"/>
  <c r="X548" i="10"/>
  <c r="X549" i="10"/>
  <c r="X550" i="10"/>
  <c r="X551" i="10"/>
  <c r="X552" i="10"/>
  <c r="X553" i="10"/>
  <c r="X554" i="10"/>
  <c r="X555" i="10"/>
  <c r="X556" i="10"/>
  <c r="X557" i="10"/>
  <c r="X558" i="10"/>
  <c r="X559" i="10"/>
  <c r="X560" i="10"/>
  <c r="X561" i="10"/>
  <c r="X562" i="10"/>
  <c r="X563" i="10"/>
  <c r="X564" i="10"/>
  <c r="X565" i="10"/>
  <c r="X566" i="10"/>
  <c r="X567" i="10"/>
  <c r="X568" i="10"/>
  <c r="X569" i="10"/>
  <c r="X570" i="10"/>
  <c r="X571" i="10"/>
  <c r="X572" i="10"/>
  <c r="X573" i="10"/>
  <c r="X574" i="10"/>
  <c r="X575" i="10"/>
  <c r="X576" i="10"/>
  <c r="X577" i="10"/>
  <c r="X578" i="10"/>
  <c r="X579" i="10"/>
  <c r="X580" i="10"/>
  <c r="X581" i="10"/>
  <c r="X582" i="10"/>
  <c r="X583" i="10"/>
  <c r="X584" i="10"/>
  <c r="X585" i="10"/>
  <c r="X586" i="10"/>
  <c r="X587" i="10"/>
  <c r="X588" i="10"/>
  <c r="X589" i="10"/>
  <c r="X590" i="10"/>
  <c r="X591" i="10"/>
  <c r="X592" i="10"/>
  <c r="X593" i="10"/>
  <c r="X594" i="10"/>
  <c r="X595" i="10"/>
  <c r="X596" i="10"/>
  <c r="X597" i="10"/>
  <c r="X598" i="10"/>
  <c r="X599" i="10"/>
  <c r="X600" i="10"/>
  <c r="X601" i="10"/>
  <c r="X602" i="10"/>
  <c r="X603" i="10"/>
  <c r="X604" i="10"/>
  <c r="X605" i="10"/>
  <c r="X606" i="10"/>
  <c r="X607" i="10"/>
  <c r="X608" i="10"/>
  <c r="X609" i="10"/>
  <c r="X610" i="10"/>
  <c r="X611" i="10"/>
  <c r="X612" i="10"/>
  <c r="X613" i="10"/>
  <c r="X614" i="10"/>
  <c r="X615" i="10"/>
  <c r="X616" i="10"/>
  <c r="X617" i="10"/>
  <c r="X618" i="10"/>
  <c r="X619" i="10"/>
  <c r="X620" i="10"/>
  <c r="X621" i="10"/>
  <c r="X622" i="10"/>
  <c r="X623" i="10"/>
  <c r="X624" i="10"/>
  <c r="X625" i="10"/>
  <c r="X626" i="10"/>
  <c r="X627" i="10"/>
  <c r="X628" i="10"/>
  <c r="X629" i="10"/>
  <c r="X630" i="10"/>
  <c r="X631" i="10"/>
  <c r="X632" i="10"/>
  <c r="X633" i="10"/>
  <c r="X634" i="10"/>
  <c r="X635" i="10"/>
  <c r="X636" i="10"/>
  <c r="X637" i="10"/>
  <c r="X638" i="10"/>
  <c r="X639" i="10"/>
  <c r="X640" i="10"/>
  <c r="X641" i="10"/>
  <c r="X642" i="10"/>
  <c r="X643" i="10"/>
  <c r="X644" i="10"/>
  <c r="X645" i="10"/>
  <c r="X646" i="10"/>
  <c r="X647" i="10"/>
  <c r="X648" i="10"/>
  <c r="X649" i="10"/>
  <c r="X650" i="10"/>
  <c r="X651" i="10"/>
  <c r="X652" i="10"/>
  <c r="X653" i="10"/>
  <c r="X654" i="10"/>
  <c r="X655" i="10"/>
  <c r="X656" i="10"/>
  <c r="X657" i="10"/>
  <c r="X658" i="10"/>
  <c r="X659" i="10"/>
  <c r="X660" i="10"/>
  <c r="X661" i="10"/>
  <c r="X662" i="10"/>
  <c r="X663" i="10"/>
  <c r="X664" i="10"/>
  <c r="X665" i="10"/>
  <c r="X666" i="10"/>
  <c r="X667" i="10"/>
  <c r="X668" i="10"/>
  <c r="X669" i="10"/>
  <c r="X670" i="10"/>
  <c r="X671" i="10"/>
  <c r="X672" i="10"/>
  <c r="X673" i="10"/>
  <c r="X674" i="10"/>
  <c r="X675" i="10"/>
  <c r="X676" i="10"/>
  <c r="X677" i="10"/>
  <c r="X678" i="10"/>
  <c r="X679" i="10"/>
  <c r="X680" i="10"/>
  <c r="X681" i="10"/>
  <c r="X682" i="10"/>
  <c r="X683" i="10"/>
  <c r="X684" i="10"/>
  <c r="X685" i="10"/>
  <c r="X686" i="10"/>
  <c r="X687" i="10"/>
  <c r="X688" i="10"/>
  <c r="X689" i="10"/>
  <c r="X690" i="10"/>
  <c r="X691" i="10"/>
  <c r="X692" i="10"/>
  <c r="X693" i="10"/>
  <c r="X694" i="10"/>
  <c r="X695" i="10"/>
  <c r="X696" i="10"/>
  <c r="X697" i="10"/>
  <c r="X698" i="10"/>
  <c r="X699" i="10"/>
  <c r="X700" i="10"/>
  <c r="X701" i="10"/>
  <c r="X702" i="10"/>
  <c r="X703" i="10"/>
  <c r="X704" i="10"/>
  <c r="X705" i="10"/>
  <c r="X706" i="10"/>
  <c r="X707" i="10"/>
  <c r="X708" i="10"/>
  <c r="X709" i="10"/>
  <c r="X710" i="10"/>
  <c r="X711" i="10"/>
  <c r="X712" i="10"/>
  <c r="X713" i="10"/>
  <c r="X714" i="10"/>
  <c r="X715" i="10"/>
  <c r="X716" i="10"/>
  <c r="X717" i="10"/>
  <c r="X718" i="10"/>
  <c r="X719" i="10"/>
  <c r="X720" i="10"/>
  <c r="X721" i="10"/>
  <c r="X722" i="10"/>
  <c r="X723" i="10"/>
  <c r="X724" i="10"/>
  <c r="X725" i="10"/>
  <c r="X726" i="10"/>
  <c r="X727" i="10"/>
  <c r="X728" i="10"/>
  <c r="X729" i="10"/>
  <c r="X730" i="10"/>
  <c r="X731" i="10"/>
  <c r="X732" i="10"/>
  <c r="X733" i="10"/>
  <c r="X734" i="10"/>
  <c r="X735" i="10"/>
  <c r="X736" i="10"/>
  <c r="AL23" i="10"/>
  <c r="AL24" i="10"/>
  <c r="AL25" i="10"/>
  <c r="AL26" i="10"/>
  <c r="AL27" i="10"/>
  <c r="AL28" i="10"/>
  <c r="AL29" i="10"/>
  <c r="AL30" i="10"/>
  <c r="AL31" i="10"/>
  <c r="AL32" i="10"/>
  <c r="AL33" i="10"/>
  <c r="AL34" i="10"/>
  <c r="AL35" i="10"/>
  <c r="AL36" i="10"/>
  <c r="AL37" i="10"/>
  <c r="AL38" i="10"/>
  <c r="AL39" i="10"/>
  <c r="AL40" i="10"/>
  <c r="AL41" i="10"/>
  <c r="AL42" i="10"/>
  <c r="AL43" i="10"/>
  <c r="AL44" i="10"/>
  <c r="AL45" i="10"/>
  <c r="AL46" i="10"/>
  <c r="AL47" i="10"/>
  <c r="AL48" i="10"/>
  <c r="AL49" i="10"/>
  <c r="AL50" i="10"/>
  <c r="AL51" i="10"/>
  <c r="AL52" i="10"/>
  <c r="AL53" i="10"/>
  <c r="AL54" i="10"/>
  <c r="AL55" i="10"/>
  <c r="AL56" i="10"/>
  <c r="AL57" i="10"/>
  <c r="AL58" i="10"/>
  <c r="AL59" i="10"/>
  <c r="AL60" i="10"/>
  <c r="AL61" i="10"/>
  <c r="AL62" i="10"/>
  <c r="AL63" i="10"/>
  <c r="AL64" i="10"/>
  <c r="AL65" i="10"/>
  <c r="AL66" i="10"/>
  <c r="AL67" i="10"/>
  <c r="AL68" i="10"/>
  <c r="AL69" i="10"/>
  <c r="AL70" i="10"/>
  <c r="AL71" i="10"/>
  <c r="AL72" i="10"/>
  <c r="AL73" i="10"/>
  <c r="AL74" i="10"/>
  <c r="AL75" i="10"/>
  <c r="AL76" i="10"/>
  <c r="AL77" i="10"/>
  <c r="AL78" i="10"/>
  <c r="AL79" i="10"/>
  <c r="AL80" i="10"/>
  <c r="AL81" i="10"/>
  <c r="AL82" i="10"/>
  <c r="AL83" i="10"/>
  <c r="AL84" i="10"/>
  <c r="AL85" i="10"/>
  <c r="AL86" i="10"/>
  <c r="AL87" i="10"/>
  <c r="AL88" i="10"/>
  <c r="AL89" i="10"/>
  <c r="AL90" i="10"/>
  <c r="AL91" i="10"/>
  <c r="AL92" i="10"/>
  <c r="AL93" i="10"/>
  <c r="AL94" i="10"/>
  <c r="AL95" i="10"/>
  <c r="AL96" i="10"/>
  <c r="AL97" i="10"/>
  <c r="AL98" i="10"/>
  <c r="AL99" i="10"/>
  <c r="AL100" i="10"/>
  <c r="AL101" i="10"/>
  <c r="AL102" i="10"/>
  <c r="AL103" i="10"/>
  <c r="AL104" i="10"/>
  <c r="AL105" i="10"/>
  <c r="AL106" i="10"/>
  <c r="AL107" i="10"/>
  <c r="AL108" i="10"/>
  <c r="AL109" i="10"/>
  <c r="AL110" i="10"/>
  <c r="AL111" i="10"/>
  <c r="AL112" i="10"/>
  <c r="AL113" i="10"/>
  <c r="AL114" i="10"/>
  <c r="AL115" i="10"/>
  <c r="AL116" i="10"/>
  <c r="AL117" i="10"/>
  <c r="AL118" i="10"/>
  <c r="AL119" i="10"/>
  <c r="AL120" i="10"/>
  <c r="AL121" i="10"/>
  <c r="AL122" i="10"/>
  <c r="AL123" i="10"/>
  <c r="AL124" i="10"/>
  <c r="AL125" i="10"/>
  <c r="AL126" i="10"/>
  <c r="AL127" i="10"/>
  <c r="AL128" i="10"/>
  <c r="AL129" i="10"/>
  <c r="AL130" i="10"/>
  <c r="AL131" i="10"/>
  <c r="AL132" i="10"/>
  <c r="AL133" i="10"/>
  <c r="AL134" i="10"/>
  <c r="AL135" i="10"/>
  <c r="AL136" i="10"/>
  <c r="AL137" i="10"/>
  <c r="AL138" i="10"/>
  <c r="AL139" i="10"/>
  <c r="AL140" i="10"/>
  <c r="AL141" i="10"/>
  <c r="AL142" i="10"/>
  <c r="AL143" i="10"/>
  <c r="AL144" i="10"/>
  <c r="AL145" i="10"/>
  <c r="AL146" i="10"/>
  <c r="AL147" i="10"/>
  <c r="AL148" i="10"/>
  <c r="AL149" i="10"/>
  <c r="AL150" i="10"/>
  <c r="AL151" i="10"/>
  <c r="AL152" i="10"/>
  <c r="AL153" i="10"/>
  <c r="AL154" i="10"/>
  <c r="AL155" i="10"/>
  <c r="AL156" i="10"/>
  <c r="AL157" i="10"/>
  <c r="AL158" i="10"/>
  <c r="AL159" i="10"/>
  <c r="AL160" i="10"/>
  <c r="AL161" i="10"/>
  <c r="AL162" i="10"/>
  <c r="AL163" i="10"/>
  <c r="AL164" i="10"/>
  <c r="AL165" i="10"/>
  <c r="AL166" i="10"/>
  <c r="AL167" i="10"/>
  <c r="AL168" i="10"/>
  <c r="AL169" i="10"/>
  <c r="AL170" i="10"/>
  <c r="AL171" i="10"/>
  <c r="AL172" i="10"/>
  <c r="AL173" i="10"/>
  <c r="AL174" i="10"/>
  <c r="AL175" i="10"/>
  <c r="AL176" i="10"/>
  <c r="AL177" i="10"/>
  <c r="AL178" i="10"/>
  <c r="AL179" i="10"/>
  <c r="AL180" i="10"/>
  <c r="AL181" i="10"/>
  <c r="AL182" i="10"/>
  <c r="AL183" i="10"/>
  <c r="AL184" i="10"/>
  <c r="AL185" i="10"/>
  <c r="AL186" i="10"/>
  <c r="AL187" i="10"/>
  <c r="AL188" i="10"/>
  <c r="AL189" i="10"/>
  <c r="AL190" i="10"/>
  <c r="AL191" i="10"/>
  <c r="AL192" i="10"/>
  <c r="AL193" i="10"/>
  <c r="AL194" i="10"/>
  <c r="AL195" i="10"/>
  <c r="AL196" i="10"/>
  <c r="AL197" i="10"/>
  <c r="AL198" i="10"/>
  <c r="AL199" i="10"/>
  <c r="AL200" i="10"/>
  <c r="AL201" i="10"/>
  <c r="AL202" i="10"/>
  <c r="AL203" i="10"/>
  <c r="AL204" i="10"/>
  <c r="AL205" i="10"/>
  <c r="AL206" i="10"/>
  <c r="AL207" i="10"/>
  <c r="AL208" i="10"/>
  <c r="AL209" i="10"/>
  <c r="AL210" i="10"/>
  <c r="AL211" i="10"/>
  <c r="AL212" i="10"/>
  <c r="AL213" i="10"/>
  <c r="AL214" i="10"/>
  <c r="AL215" i="10"/>
  <c r="AL216" i="10"/>
  <c r="AL217" i="10"/>
  <c r="AL218" i="10"/>
  <c r="AL219" i="10"/>
  <c r="AL220" i="10"/>
  <c r="AL221" i="10"/>
  <c r="AL222" i="10"/>
  <c r="AL223" i="10"/>
  <c r="AL224" i="10"/>
  <c r="AL225" i="10"/>
  <c r="AL226" i="10"/>
  <c r="AL227" i="10"/>
  <c r="AL228" i="10"/>
  <c r="AL229" i="10"/>
  <c r="AL230" i="10"/>
  <c r="AL231" i="10"/>
  <c r="AL232" i="10"/>
  <c r="AL233" i="10"/>
  <c r="AL234" i="10"/>
  <c r="AL235" i="10"/>
  <c r="AL236" i="10"/>
  <c r="AL237" i="10"/>
  <c r="AL238" i="10"/>
  <c r="AL239" i="10"/>
  <c r="AL240" i="10"/>
  <c r="AL241" i="10"/>
  <c r="AL242" i="10"/>
  <c r="AL243" i="10"/>
  <c r="AL244" i="10"/>
  <c r="AL245" i="10"/>
  <c r="AL246" i="10"/>
  <c r="AL247" i="10"/>
  <c r="AL248" i="10"/>
  <c r="AL249" i="10"/>
  <c r="AL250" i="10"/>
  <c r="AL251" i="10"/>
  <c r="AL252" i="10"/>
  <c r="AL253" i="10"/>
  <c r="AL254" i="10"/>
  <c r="AL255" i="10"/>
  <c r="AL256" i="10"/>
  <c r="AL257" i="10"/>
  <c r="AL258" i="10"/>
  <c r="AL259" i="10"/>
  <c r="AL260" i="10"/>
  <c r="AL261" i="10"/>
  <c r="AL262" i="10"/>
  <c r="AL263" i="10"/>
  <c r="AL264" i="10"/>
  <c r="AL265" i="10"/>
  <c r="AL266" i="10"/>
  <c r="AL267" i="10"/>
  <c r="AL268" i="10"/>
  <c r="AL269" i="10"/>
  <c r="AL270" i="10"/>
  <c r="AL271" i="10"/>
  <c r="AL272" i="10"/>
  <c r="AL273" i="10"/>
  <c r="AL274" i="10"/>
  <c r="AL275" i="10"/>
  <c r="AL276" i="10"/>
  <c r="AL277" i="10"/>
  <c r="AL278" i="10"/>
  <c r="AL279" i="10"/>
  <c r="AL280" i="10"/>
  <c r="AL281" i="10"/>
  <c r="AL282" i="10"/>
  <c r="AL283" i="10"/>
  <c r="AL284" i="10"/>
  <c r="AL285" i="10"/>
  <c r="AL286" i="10"/>
  <c r="AL287" i="10"/>
  <c r="AL288" i="10"/>
  <c r="AL289" i="10"/>
  <c r="AL290" i="10"/>
  <c r="AL291" i="10"/>
  <c r="AL292" i="10"/>
  <c r="AL293" i="10"/>
  <c r="AL294" i="10"/>
  <c r="AL295" i="10"/>
  <c r="AL296" i="10"/>
  <c r="AL297" i="10"/>
  <c r="AL298" i="10"/>
  <c r="AL299" i="10"/>
  <c r="AL300" i="10"/>
  <c r="AL301" i="10"/>
  <c r="AL302" i="10"/>
  <c r="AL303" i="10"/>
  <c r="AL304" i="10"/>
  <c r="AL305" i="10"/>
  <c r="AL306" i="10"/>
  <c r="AL307" i="10"/>
  <c r="AL308" i="10"/>
  <c r="AL309" i="10"/>
  <c r="AL310" i="10"/>
  <c r="AL311" i="10"/>
  <c r="AL312" i="10"/>
  <c r="AL313" i="10"/>
  <c r="AL314" i="10"/>
  <c r="AL315" i="10"/>
  <c r="AL316" i="10"/>
  <c r="AL317" i="10"/>
  <c r="AL318" i="10"/>
  <c r="AL319" i="10"/>
  <c r="AL320" i="10"/>
  <c r="AL321" i="10"/>
  <c r="AL322" i="10"/>
  <c r="AL323" i="10"/>
  <c r="AL324" i="10"/>
  <c r="AL325" i="10"/>
  <c r="AL326" i="10"/>
  <c r="AL327" i="10"/>
  <c r="AL328" i="10"/>
  <c r="AL329" i="10"/>
  <c r="AL330" i="10"/>
  <c r="AL331" i="10"/>
  <c r="AL332" i="10"/>
  <c r="AL333" i="10"/>
  <c r="AL334" i="10"/>
  <c r="AL335" i="10"/>
  <c r="AL336" i="10"/>
  <c r="AL337" i="10"/>
  <c r="AL338" i="10"/>
  <c r="AL339" i="10"/>
  <c r="AL340" i="10"/>
  <c r="AL341" i="10"/>
  <c r="AL342" i="10"/>
  <c r="AL343" i="10"/>
  <c r="AL344" i="10"/>
  <c r="AL345" i="10"/>
  <c r="AL346" i="10"/>
  <c r="AL347" i="10"/>
  <c r="AL348" i="10"/>
  <c r="AL349" i="10"/>
  <c r="AL350" i="10"/>
  <c r="AL351" i="10"/>
  <c r="AL352" i="10"/>
  <c r="AL353" i="10"/>
  <c r="AL354" i="10"/>
  <c r="AL355" i="10"/>
  <c r="AL356" i="10"/>
  <c r="AL357" i="10"/>
  <c r="AL358" i="10"/>
  <c r="AL359" i="10"/>
  <c r="AL360" i="10"/>
  <c r="AL361" i="10"/>
  <c r="AL362" i="10"/>
  <c r="AL363" i="10"/>
  <c r="AL364" i="10"/>
  <c r="AL365" i="10"/>
  <c r="AL366" i="10"/>
  <c r="AL367" i="10"/>
  <c r="AL368" i="10"/>
  <c r="AL369" i="10"/>
  <c r="AL370" i="10"/>
  <c r="AL371" i="10"/>
  <c r="AL372" i="10"/>
  <c r="AL373" i="10"/>
  <c r="AL374" i="10"/>
  <c r="AL375" i="10"/>
  <c r="AL376" i="10"/>
  <c r="AL377" i="10"/>
  <c r="AL378" i="10"/>
  <c r="AL379" i="10"/>
  <c r="AL380" i="10"/>
  <c r="AL381" i="10"/>
  <c r="AL382" i="10"/>
  <c r="AL383" i="10"/>
  <c r="AL384" i="10"/>
  <c r="AL385" i="10"/>
  <c r="AL386" i="10"/>
  <c r="AL387" i="10"/>
  <c r="AL388" i="10"/>
  <c r="AL389" i="10"/>
  <c r="AL390" i="10"/>
  <c r="AL391" i="10"/>
  <c r="AL392" i="10"/>
  <c r="AL393" i="10"/>
  <c r="AL394" i="10"/>
  <c r="AL395" i="10"/>
  <c r="AL396" i="10"/>
  <c r="AL397" i="10"/>
  <c r="AL398" i="10"/>
  <c r="AL399" i="10"/>
  <c r="AL400" i="10"/>
  <c r="AL401" i="10"/>
  <c r="AL402" i="10"/>
  <c r="AL403" i="10"/>
  <c r="AL404" i="10"/>
  <c r="AL405" i="10"/>
  <c r="AL406" i="10"/>
  <c r="AL407" i="10"/>
  <c r="AL408" i="10"/>
  <c r="AL409" i="10"/>
  <c r="AL410" i="10"/>
  <c r="AL411" i="10"/>
  <c r="AL412" i="10"/>
  <c r="AL413" i="10"/>
  <c r="AL414" i="10"/>
  <c r="AL415" i="10"/>
  <c r="AL416" i="10"/>
  <c r="AL417" i="10"/>
  <c r="AL418" i="10"/>
  <c r="AL419" i="10"/>
  <c r="AL420" i="10"/>
  <c r="AL421" i="10"/>
  <c r="AL422" i="10"/>
  <c r="AL423" i="10"/>
  <c r="AL424" i="10"/>
  <c r="AL425" i="10"/>
  <c r="AL426" i="10"/>
  <c r="AL427" i="10"/>
  <c r="AL428" i="10"/>
  <c r="AL429" i="10"/>
  <c r="AL430" i="10"/>
  <c r="AL431" i="10"/>
  <c r="AL432" i="10"/>
  <c r="AL433" i="10"/>
  <c r="AL434" i="10"/>
  <c r="AL435" i="10"/>
  <c r="AL436" i="10"/>
  <c r="AL437" i="10"/>
  <c r="AL438" i="10"/>
  <c r="AL439" i="10"/>
  <c r="AL440" i="10"/>
  <c r="AL441" i="10"/>
  <c r="AL442" i="10"/>
  <c r="AL443" i="10"/>
  <c r="AL444" i="10"/>
  <c r="AL445" i="10"/>
  <c r="AL446" i="10"/>
  <c r="AL447" i="10"/>
  <c r="AL448" i="10"/>
  <c r="AL449" i="10"/>
  <c r="AL450" i="10"/>
  <c r="AL451" i="10"/>
  <c r="AL452" i="10"/>
  <c r="AL453" i="10"/>
  <c r="AL454" i="10"/>
  <c r="AL455" i="10"/>
  <c r="AL456" i="10"/>
  <c r="AL457" i="10"/>
  <c r="AL458" i="10"/>
  <c r="AL459" i="10"/>
  <c r="AL460" i="10"/>
  <c r="AL461" i="10"/>
  <c r="AL462" i="10"/>
  <c r="AL463" i="10"/>
  <c r="AL464" i="10"/>
  <c r="AL465" i="10"/>
  <c r="AL466" i="10"/>
  <c r="AL467" i="10"/>
  <c r="AL468" i="10"/>
  <c r="AL469" i="10"/>
  <c r="AL470" i="10"/>
  <c r="AL471" i="10"/>
  <c r="AL472" i="10"/>
  <c r="AL473" i="10"/>
  <c r="AL474" i="10"/>
  <c r="AL475" i="10"/>
  <c r="AL476" i="10"/>
  <c r="AL477" i="10"/>
  <c r="AL478" i="10"/>
  <c r="AL479" i="10"/>
  <c r="AL480" i="10"/>
  <c r="AL481" i="10"/>
  <c r="AL482" i="10"/>
  <c r="AL483" i="10"/>
  <c r="AL484" i="10"/>
  <c r="AL485" i="10"/>
  <c r="AL486" i="10"/>
  <c r="AL487" i="10"/>
  <c r="AL488" i="10"/>
  <c r="AL489" i="10"/>
  <c r="AL490" i="10"/>
  <c r="AL491" i="10"/>
  <c r="AL492" i="10"/>
  <c r="AL493" i="10"/>
  <c r="AL494" i="10"/>
  <c r="AL495" i="10"/>
  <c r="AL496" i="10"/>
  <c r="AL497" i="10"/>
  <c r="AL498" i="10"/>
  <c r="AL499" i="10"/>
  <c r="AL500" i="10"/>
  <c r="AL501" i="10"/>
  <c r="AL502" i="10"/>
  <c r="AL503" i="10"/>
  <c r="AL504" i="10"/>
  <c r="AL505" i="10"/>
  <c r="AL506" i="10"/>
  <c r="AL507" i="10"/>
  <c r="AL508" i="10"/>
  <c r="AL509" i="10"/>
  <c r="AL510" i="10"/>
  <c r="AL511" i="10"/>
  <c r="AL512" i="10"/>
  <c r="AL513" i="10"/>
  <c r="AL514" i="10"/>
  <c r="AL515" i="10"/>
  <c r="AL516" i="10"/>
  <c r="AL517" i="10"/>
  <c r="AL518" i="10"/>
  <c r="AL519" i="10"/>
  <c r="AL520" i="10"/>
  <c r="AL521" i="10"/>
  <c r="AL522" i="10"/>
  <c r="AL523" i="10"/>
  <c r="AL524" i="10"/>
  <c r="AL525" i="10"/>
  <c r="AL526" i="10"/>
  <c r="AL527" i="10"/>
  <c r="AL528" i="10"/>
  <c r="AL529" i="10"/>
  <c r="AL530" i="10"/>
  <c r="AL531" i="10"/>
  <c r="AL532" i="10"/>
  <c r="AL533" i="10"/>
  <c r="AL534" i="10"/>
  <c r="AL535" i="10"/>
  <c r="AL536" i="10"/>
  <c r="AL537" i="10"/>
  <c r="AL538" i="10"/>
  <c r="AL539" i="10"/>
  <c r="AL540" i="10"/>
  <c r="AL541" i="10"/>
  <c r="AL542" i="10"/>
  <c r="AL543" i="10"/>
  <c r="AL544" i="10"/>
  <c r="AL545" i="10"/>
  <c r="AL546" i="10"/>
  <c r="AL547" i="10"/>
  <c r="AL548" i="10"/>
  <c r="AL549" i="10"/>
  <c r="AL550" i="10"/>
  <c r="AL551" i="10"/>
  <c r="AL552" i="10"/>
  <c r="AL553" i="10"/>
  <c r="AL554" i="10"/>
  <c r="AL555" i="10"/>
  <c r="AL556" i="10"/>
  <c r="AL557" i="10"/>
  <c r="AL558" i="10"/>
  <c r="AL559" i="10"/>
  <c r="AL560" i="10"/>
  <c r="AL561" i="10"/>
  <c r="AL562" i="10"/>
  <c r="AL563" i="10"/>
  <c r="AL564" i="10"/>
  <c r="AL565" i="10"/>
  <c r="AL566" i="10"/>
  <c r="AL567" i="10"/>
  <c r="AL568" i="10"/>
  <c r="AL569" i="10"/>
  <c r="AL570" i="10"/>
  <c r="AL571" i="10"/>
  <c r="AL572" i="10"/>
  <c r="AL573" i="10"/>
  <c r="AL574" i="10"/>
  <c r="AL575" i="10"/>
  <c r="AL576" i="10"/>
  <c r="AL577" i="10"/>
  <c r="AL578" i="10"/>
  <c r="AL579" i="10"/>
  <c r="AL580" i="10"/>
  <c r="AL581" i="10"/>
  <c r="AL582" i="10"/>
  <c r="AL583" i="10"/>
  <c r="AL584" i="10"/>
  <c r="AL585" i="10"/>
  <c r="AL586" i="10"/>
  <c r="AL587" i="10"/>
  <c r="AL588" i="10"/>
  <c r="AL589" i="10"/>
  <c r="AL590" i="10"/>
  <c r="AL591" i="10"/>
  <c r="AL592" i="10"/>
  <c r="AL593" i="10"/>
  <c r="AL594" i="10"/>
  <c r="AL595" i="10"/>
  <c r="AL596" i="10"/>
  <c r="AL597" i="10"/>
  <c r="AL598" i="10"/>
  <c r="AL599" i="10"/>
  <c r="AL600" i="10"/>
  <c r="AL601" i="10"/>
  <c r="AL602" i="10"/>
  <c r="AL603" i="10"/>
  <c r="AL604" i="10"/>
  <c r="AL605" i="10"/>
  <c r="AL606" i="10"/>
  <c r="AL607" i="10"/>
  <c r="AL608" i="10"/>
  <c r="AL609" i="10"/>
  <c r="AL610" i="10"/>
  <c r="AL611" i="10"/>
  <c r="AL612" i="10"/>
  <c r="AL613" i="10"/>
  <c r="AL614" i="10"/>
  <c r="AL615" i="10"/>
  <c r="AL616" i="10"/>
  <c r="AL617" i="10"/>
  <c r="AL618" i="10"/>
  <c r="AL619" i="10"/>
  <c r="AL620" i="10"/>
  <c r="AL621" i="10"/>
  <c r="AL622" i="10"/>
  <c r="AL623" i="10"/>
  <c r="AL624" i="10"/>
  <c r="AL625" i="10"/>
  <c r="AL626" i="10"/>
  <c r="AL627" i="10"/>
  <c r="AL628" i="10"/>
  <c r="AL629" i="10"/>
  <c r="AL630" i="10"/>
  <c r="AL631" i="10"/>
  <c r="AL632" i="10"/>
  <c r="AL633" i="10"/>
  <c r="AL634" i="10"/>
  <c r="AL635" i="10"/>
  <c r="AL636" i="10"/>
  <c r="AL637" i="10"/>
  <c r="AL638" i="10"/>
  <c r="AL639" i="10"/>
  <c r="AL640" i="10"/>
  <c r="AL641" i="10"/>
  <c r="AL642" i="10"/>
  <c r="AL643" i="10"/>
  <c r="AL644" i="10"/>
  <c r="AL645" i="10"/>
  <c r="AL646" i="10"/>
  <c r="AL647" i="10"/>
  <c r="AL648" i="10"/>
  <c r="AL649" i="10"/>
  <c r="AL650" i="10"/>
  <c r="AL651" i="10"/>
  <c r="AL652" i="10"/>
  <c r="AL653" i="10"/>
  <c r="AL654" i="10"/>
  <c r="AL655" i="10"/>
  <c r="AL656" i="10"/>
  <c r="AL657" i="10"/>
  <c r="AL658" i="10"/>
  <c r="AL659" i="10"/>
  <c r="AL660" i="10"/>
  <c r="AL661" i="10"/>
  <c r="AL662" i="10"/>
  <c r="AL663" i="10"/>
  <c r="AL664" i="10"/>
  <c r="AL665" i="10"/>
  <c r="AL666" i="10"/>
  <c r="AL667" i="10"/>
  <c r="AL668" i="10"/>
  <c r="AL669" i="10"/>
  <c r="AL670" i="10"/>
  <c r="AL671" i="10"/>
  <c r="AL672" i="10"/>
  <c r="AL673" i="10"/>
  <c r="AL674" i="10"/>
  <c r="AL675" i="10"/>
  <c r="AL676" i="10"/>
  <c r="AL677" i="10"/>
  <c r="AL678" i="10"/>
  <c r="AL679" i="10"/>
  <c r="AL680" i="10"/>
  <c r="AL681" i="10"/>
  <c r="AL682" i="10"/>
  <c r="AL683" i="10"/>
  <c r="AL684" i="10"/>
  <c r="AL685" i="10"/>
  <c r="AL686" i="10"/>
  <c r="AL687" i="10"/>
  <c r="AL688" i="10"/>
  <c r="AL689" i="10"/>
  <c r="AL690" i="10"/>
  <c r="AL691" i="10"/>
  <c r="AL692" i="10"/>
  <c r="AL693" i="10"/>
  <c r="AL694" i="10"/>
  <c r="AL695" i="10"/>
  <c r="AL696" i="10"/>
  <c r="AL697" i="10"/>
  <c r="AL698" i="10"/>
  <c r="AL699" i="10"/>
  <c r="AL700" i="10"/>
  <c r="AL701" i="10"/>
  <c r="AL702" i="10"/>
  <c r="AL703" i="10"/>
  <c r="AL704" i="10"/>
  <c r="AL705" i="10"/>
  <c r="AL706" i="10"/>
  <c r="AL707" i="10"/>
  <c r="AL708" i="10"/>
  <c r="AL709" i="10"/>
  <c r="AL710" i="10"/>
  <c r="AL711" i="10"/>
  <c r="AL712" i="10"/>
  <c r="AL713" i="10"/>
  <c r="AL714" i="10"/>
  <c r="AL715" i="10"/>
  <c r="AL716" i="10"/>
  <c r="AL717" i="10"/>
  <c r="AL718" i="10"/>
  <c r="AL719" i="10"/>
  <c r="AL720" i="10"/>
  <c r="AL721" i="10"/>
  <c r="AL722" i="10"/>
  <c r="AL723" i="10"/>
  <c r="AL724" i="10"/>
  <c r="AL725" i="10"/>
  <c r="AL726" i="10"/>
  <c r="AL727" i="10"/>
  <c r="AL728" i="10"/>
  <c r="AL729" i="10"/>
  <c r="AL730" i="10"/>
  <c r="AL731" i="10"/>
  <c r="AL732" i="10"/>
  <c r="AL733" i="10"/>
  <c r="AL734" i="10"/>
  <c r="AL735" i="10"/>
  <c r="AL736" i="10"/>
  <c r="V15" i="10" l="1"/>
  <c r="V16" i="10"/>
  <c r="V17" i="10"/>
  <c r="V18" i="10"/>
  <c r="V19" i="10"/>
  <c r="V20" i="10"/>
  <c r="V21" i="10"/>
  <c r="V22" i="10"/>
  <c r="B15" i="10"/>
  <c r="B16" i="10"/>
  <c r="B17" i="10"/>
  <c r="J17" i="10" l="1"/>
  <c r="U17" i="10"/>
  <c r="X17" i="10"/>
  <c r="AL17" i="10"/>
  <c r="J16" i="10"/>
  <c r="U16" i="10"/>
  <c r="X16" i="10"/>
  <c r="AL16" i="10"/>
  <c r="J15" i="10"/>
  <c r="U15" i="10"/>
  <c r="X15" i="10"/>
  <c r="AL15" i="10"/>
  <c r="B21" i="10" l="1"/>
  <c r="B22" i="10"/>
  <c r="B18" i="10" l="1"/>
  <c r="B19" i="10"/>
  <c r="B20" i="10"/>
  <c r="AL18" i="10" l="1"/>
  <c r="AL19" i="10"/>
  <c r="AL20" i="10"/>
  <c r="AL21" i="10"/>
  <c r="AL22" i="10"/>
  <c r="U18" i="10" l="1"/>
  <c r="X21" i="10"/>
  <c r="X22" i="10"/>
  <c r="J18" i="10"/>
  <c r="J19" i="10"/>
  <c r="J20" i="10"/>
  <c r="J21" i="10"/>
  <c r="J22" i="10"/>
  <c r="X18" i="10" l="1"/>
  <c r="U20" i="10"/>
  <c r="X20" i="10"/>
  <c r="U19" i="10"/>
  <c r="X19" i="10"/>
  <c r="U22" i="10"/>
  <c r="U21" i="10"/>
  <c r="D3" i="10" l="1" a="1"/>
  <c r="D3" i="10" s="1"/>
  <c r="D8" i="10"/>
  <c r="D10" i="10" a="1"/>
  <c r="D10" i="10" s="1"/>
  <c r="K739" i="10" l="1"/>
  <c r="K740" i="10"/>
  <c r="K737" i="10"/>
  <c r="K738" i="10"/>
  <c r="K32" i="10"/>
  <c r="K44" i="10"/>
  <c r="K56" i="10"/>
  <c r="K68" i="10"/>
  <c r="K80" i="10"/>
  <c r="K92" i="10"/>
  <c r="K104" i="10"/>
  <c r="K116" i="10"/>
  <c r="K128" i="10"/>
  <c r="K140" i="10"/>
  <c r="K152" i="10"/>
  <c r="K164" i="10"/>
  <c r="K176" i="10"/>
  <c r="K188" i="10"/>
  <c r="K200" i="10"/>
  <c r="K212" i="10"/>
  <c r="K224" i="10"/>
  <c r="K236" i="10"/>
  <c r="K248" i="10"/>
  <c r="K260" i="10"/>
  <c r="K272" i="10"/>
  <c r="K284" i="10"/>
  <c r="K296" i="10"/>
  <c r="K308" i="10"/>
  <c r="K320" i="10"/>
  <c r="K332" i="10"/>
  <c r="K344" i="10"/>
  <c r="K356" i="10"/>
  <c r="K368" i="10"/>
  <c r="K380" i="10"/>
  <c r="K392" i="10"/>
  <c r="K404" i="10"/>
  <c r="K416" i="10"/>
  <c r="K428" i="10"/>
  <c r="K440" i="10"/>
  <c r="K452" i="10"/>
  <c r="K464" i="10"/>
  <c r="K476" i="10"/>
  <c r="K488" i="10"/>
  <c r="K500" i="10"/>
  <c r="K511" i="10"/>
  <c r="K523" i="10"/>
  <c r="K535" i="10"/>
  <c r="K547" i="10"/>
  <c r="K559" i="10"/>
  <c r="K571" i="10"/>
  <c r="K583" i="10"/>
  <c r="K595" i="10"/>
  <c r="K607" i="10"/>
  <c r="K619" i="10"/>
  <c r="K631" i="10"/>
  <c r="K643" i="10"/>
  <c r="K655" i="10"/>
  <c r="K667" i="10"/>
  <c r="K679" i="10"/>
  <c r="K690" i="10"/>
  <c r="K702" i="10"/>
  <c r="K714" i="10"/>
  <c r="K726" i="10"/>
  <c r="K33" i="10"/>
  <c r="K45" i="10"/>
  <c r="K57" i="10"/>
  <c r="K69" i="10"/>
  <c r="K81" i="10"/>
  <c r="K93" i="10"/>
  <c r="K105" i="10"/>
  <c r="K117" i="10"/>
  <c r="K129" i="10"/>
  <c r="K141" i="10"/>
  <c r="K153" i="10"/>
  <c r="K165" i="10"/>
  <c r="K177" i="10"/>
  <c r="K189" i="10"/>
  <c r="K201" i="10"/>
  <c r="K213" i="10"/>
  <c r="K225" i="10"/>
  <c r="K237" i="10"/>
  <c r="K249" i="10"/>
  <c r="K261" i="10"/>
  <c r="K273" i="10"/>
  <c r="K285" i="10"/>
  <c r="K297" i="10"/>
  <c r="K309" i="10"/>
  <c r="K321" i="10"/>
  <c r="K333" i="10"/>
  <c r="K345" i="10"/>
  <c r="K357" i="10"/>
  <c r="K369" i="10"/>
  <c r="K381" i="10"/>
  <c r="K393" i="10"/>
  <c r="K405" i="10"/>
  <c r="K417" i="10"/>
  <c r="K429" i="10"/>
  <c r="K441" i="10"/>
  <c r="K453" i="10"/>
  <c r="K465" i="10"/>
  <c r="K477" i="10"/>
  <c r="K489" i="10"/>
  <c r="K501" i="10"/>
  <c r="K512" i="10"/>
  <c r="K524" i="10"/>
  <c r="K536" i="10"/>
  <c r="K548" i="10"/>
  <c r="K560" i="10"/>
  <c r="K572" i="10"/>
  <c r="K584" i="10"/>
  <c r="K596" i="10"/>
  <c r="K608" i="10"/>
  <c r="K620" i="10"/>
  <c r="K632" i="10"/>
  <c r="K644" i="10"/>
  <c r="K656" i="10"/>
  <c r="K668" i="10"/>
  <c r="K680" i="10"/>
  <c r="K691" i="10"/>
  <c r="K703" i="10"/>
  <c r="K715" i="10"/>
  <c r="K727" i="10"/>
  <c r="K34" i="10"/>
  <c r="K46" i="10"/>
  <c r="K58" i="10"/>
  <c r="K70" i="10"/>
  <c r="K82" i="10"/>
  <c r="K94" i="10"/>
  <c r="K106" i="10"/>
  <c r="K118" i="10"/>
  <c r="K130" i="10"/>
  <c r="K142" i="10"/>
  <c r="K154" i="10"/>
  <c r="K166" i="10"/>
  <c r="K178" i="10"/>
  <c r="K190" i="10"/>
  <c r="K202" i="10"/>
  <c r="K214" i="10"/>
  <c r="K226" i="10"/>
  <c r="K238" i="10"/>
  <c r="K250" i="10"/>
  <c r="K262" i="10"/>
  <c r="K274" i="10"/>
  <c r="K286" i="10"/>
  <c r="K298" i="10"/>
  <c r="K310" i="10"/>
  <c r="K322" i="10"/>
  <c r="K334" i="10"/>
  <c r="K346" i="10"/>
  <c r="K358" i="10"/>
  <c r="K370" i="10"/>
  <c r="K382" i="10"/>
  <c r="K394" i="10"/>
  <c r="K406" i="10"/>
  <c r="K418" i="10"/>
  <c r="K430" i="10"/>
  <c r="K442" i="10"/>
  <c r="K454" i="10"/>
  <c r="K466" i="10"/>
  <c r="K478" i="10"/>
  <c r="K490" i="10"/>
  <c r="K513" i="10"/>
  <c r="K525" i="10"/>
  <c r="K537" i="10"/>
  <c r="K549" i="10"/>
  <c r="K561" i="10"/>
  <c r="K573" i="10"/>
  <c r="K585" i="10"/>
  <c r="K597" i="10"/>
  <c r="K609" i="10"/>
  <c r="K621" i="10"/>
  <c r="K633" i="10"/>
  <c r="K645" i="10"/>
  <c r="K657" i="10"/>
  <c r="K669" i="10"/>
  <c r="K681" i="10"/>
  <c r="K692" i="10"/>
  <c r="K704" i="10"/>
  <c r="K716" i="10"/>
  <c r="K728" i="10"/>
  <c r="K31" i="10"/>
  <c r="K49" i="10"/>
  <c r="K64" i="10"/>
  <c r="K79" i="10"/>
  <c r="K97" i="10"/>
  <c r="K112" i="10"/>
  <c r="K127" i="10"/>
  <c r="K145" i="10"/>
  <c r="K160" i="10"/>
  <c r="K175" i="10"/>
  <c r="K193" i="10"/>
  <c r="K208" i="10"/>
  <c r="K223" i="10"/>
  <c r="K241" i="10"/>
  <c r="K256" i="10"/>
  <c r="K271" i="10"/>
  <c r="K289" i="10"/>
  <c r="K304" i="10"/>
  <c r="K319" i="10"/>
  <c r="K337" i="10"/>
  <c r="K352" i="10"/>
  <c r="K367" i="10"/>
  <c r="K385" i="10"/>
  <c r="K400" i="10"/>
  <c r="K415" i="10"/>
  <c r="K433" i="10"/>
  <c r="K448" i="10"/>
  <c r="K463" i="10"/>
  <c r="K481" i="10"/>
  <c r="K496" i="10"/>
  <c r="K510" i="10"/>
  <c r="K528" i="10"/>
  <c r="K543" i="10"/>
  <c r="K558" i="10"/>
  <c r="K576" i="10"/>
  <c r="K591" i="10"/>
  <c r="K606" i="10"/>
  <c r="K624" i="10"/>
  <c r="K639" i="10"/>
  <c r="K654" i="10"/>
  <c r="K672" i="10"/>
  <c r="K686" i="10"/>
  <c r="K701" i="10"/>
  <c r="K719" i="10"/>
  <c r="K734" i="10"/>
  <c r="K24" i="10"/>
  <c r="K39" i="10"/>
  <c r="K27" i="10"/>
  <c r="K42" i="10"/>
  <c r="K60" i="10"/>
  <c r="K75" i="10"/>
  <c r="K90" i="10"/>
  <c r="K108" i="10"/>
  <c r="K37" i="10"/>
  <c r="K55" i="10"/>
  <c r="K76" i="10"/>
  <c r="K96" i="10"/>
  <c r="K114" i="10"/>
  <c r="K133" i="10"/>
  <c r="K149" i="10"/>
  <c r="K168" i="10"/>
  <c r="K184" i="10"/>
  <c r="K203" i="10"/>
  <c r="K219" i="10"/>
  <c r="K235" i="10"/>
  <c r="K254" i="10"/>
  <c r="K270" i="10"/>
  <c r="K290" i="10"/>
  <c r="K306" i="10"/>
  <c r="K325" i="10"/>
  <c r="K341" i="10"/>
  <c r="K360" i="10"/>
  <c r="K376" i="10"/>
  <c r="K395" i="10"/>
  <c r="K411" i="10"/>
  <c r="K427" i="10"/>
  <c r="K446" i="10"/>
  <c r="K462" i="10"/>
  <c r="K482" i="10"/>
  <c r="K498" i="10"/>
  <c r="K516" i="10"/>
  <c r="K532" i="10"/>
  <c r="K551" i="10"/>
  <c r="K567" i="10"/>
  <c r="K586" i="10"/>
  <c r="K602" i="10"/>
  <c r="K618" i="10"/>
  <c r="K637" i="10"/>
  <c r="K653" i="10"/>
  <c r="K673" i="10"/>
  <c r="K688" i="10"/>
  <c r="K707" i="10"/>
  <c r="K723" i="10"/>
  <c r="K26" i="10"/>
  <c r="K48" i="10"/>
  <c r="K66" i="10"/>
  <c r="K86" i="10"/>
  <c r="K103" i="10"/>
  <c r="K123" i="10"/>
  <c r="K139" i="10"/>
  <c r="K158" i="10"/>
  <c r="K174" i="10"/>
  <c r="K194" i="10"/>
  <c r="K210" i="10"/>
  <c r="K229" i="10"/>
  <c r="K245" i="10"/>
  <c r="K264" i="10"/>
  <c r="K280" i="10"/>
  <c r="K299" i="10"/>
  <c r="K315" i="10"/>
  <c r="K331" i="10"/>
  <c r="K350" i="10"/>
  <c r="K366" i="10"/>
  <c r="K386" i="10"/>
  <c r="K402" i="10"/>
  <c r="K421" i="10"/>
  <c r="K437" i="10"/>
  <c r="K456" i="10"/>
  <c r="K472" i="10"/>
  <c r="K491" i="10"/>
  <c r="K506" i="10"/>
  <c r="K522" i="10"/>
  <c r="K541" i="10"/>
  <c r="K557" i="10"/>
  <c r="K577" i="10"/>
  <c r="K593" i="10"/>
  <c r="K612" i="10"/>
  <c r="K628" i="10"/>
  <c r="K647" i="10"/>
  <c r="K663" i="10"/>
  <c r="K682" i="10"/>
  <c r="K697" i="10"/>
  <c r="K713" i="10"/>
  <c r="K732" i="10"/>
  <c r="K29" i="10"/>
  <c r="K51" i="10"/>
  <c r="K71" i="10"/>
  <c r="K88" i="10"/>
  <c r="K109" i="10"/>
  <c r="K125" i="10"/>
  <c r="K144" i="10"/>
  <c r="K161" i="10"/>
  <c r="K180" i="10"/>
  <c r="K196" i="10"/>
  <c r="K215" i="10"/>
  <c r="K231" i="10"/>
  <c r="K247" i="10"/>
  <c r="K266" i="10"/>
  <c r="K282" i="10"/>
  <c r="K301" i="10"/>
  <c r="K317" i="10"/>
  <c r="K336" i="10"/>
  <c r="K353" i="10"/>
  <c r="K372" i="10"/>
  <c r="K388" i="10"/>
  <c r="K407" i="10"/>
  <c r="K423" i="10"/>
  <c r="K439" i="10"/>
  <c r="K458" i="10"/>
  <c r="K474" i="10"/>
  <c r="K493" i="10"/>
  <c r="K508" i="10"/>
  <c r="K527" i="10"/>
  <c r="K544" i="10"/>
  <c r="K563" i="10"/>
  <c r="K579" i="10"/>
  <c r="K598" i="10"/>
  <c r="K614" i="10"/>
  <c r="K630" i="10"/>
  <c r="K649" i="10"/>
  <c r="K665" i="10"/>
  <c r="K684" i="10"/>
  <c r="K699" i="10"/>
  <c r="K718" i="10"/>
  <c r="K735" i="10"/>
  <c r="K41" i="10"/>
  <c r="K67" i="10"/>
  <c r="K95" i="10"/>
  <c r="K120" i="10"/>
  <c r="K143" i="10"/>
  <c r="K167" i="10"/>
  <c r="K187" i="10"/>
  <c r="K211" i="10"/>
  <c r="K234" i="10"/>
  <c r="K258" i="10"/>
  <c r="K281" i="10"/>
  <c r="K305" i="10"/>
  <c r="K328" i="10"/>
  <c r="K351" i="10"/>
  <c r="K375" i="10"/>
  <c r="K398" i="10"/>
  <c r="K422" i="10"/>
  <c r="K445" i="10"/>
  <c r="K469" i="10"/>
  <c r="K492" i="10"/>
  <c r="K515" i="10"/>
  <c r="K538" i="10"/>
  <c r="K562" i="10"/>
  <c r="K582" i="10"/>
  <c r="K605" i="10"/>
  <c r="K629" i="10"/>
  <c r="K652" i="10"/>
  <c r="K676" i="10"/>
  <c r="K698" i="10"/>
  <c r="K722" i="10"/>
  <c r="K50" i="10"/>
  <c r="K74" i="10"/>
  <c r="K100" i="10"/>
  <c r="K124" i="10"/>
  <c r="K148" i="10"/>
  <c r="K171" i="10"/>
  <c r="K195" i="10"/>
  <c r="K218" i="10"/>
  <c r="K242" i="10"/>
  <c r="K265" i="10"/>
  <c r="K288" i="10"/>
  <c r="K312" i="10"/>
  <c r="K335" i="10"/>
  <c r="K359" i="10"/>
  <c r="K379" i="10"/>
  <c r="K403" i="10"/>
  <c r="K426" i="10"/>
  <c r="K450" i="10"/>
  <c r="K473" i="10"/>
  <c r="K497" i="10"/>
  <c r="K519" i="10"/>
  <c r="K542" i="10"/>
  <c r="K566" i="10"/>
  <c r="K589" i="10"/>
  <c r="K613" i="10"/>
  <c r="K636" i="10"/>
  <c r="K660" i="10"/>
  <c r="K683" i="10"/>
  <c r="K706" i="10"/>
  <c r="K729" i="10"/>
  <c r="K25" i="10"/>
  <c r="K53" i="10"/>
  <c r="K78" i="10"/>
  <c r="K102" i="10"/>
  <c r="K131" i="10"/>
  <c r="K151" i="10"/>
  <c r="K173" i="10"/>
  <c r="K198" i="10"/>
  <c r="K221" i="10"/>
  <c r="K244" i="10"/>
  <c r="K268" i="10"/>
  <c r="K292" i="10"/>
  <c r="K314" i="10"/>
  <c r="K339" i="10"/>
  <c r="K362" i="10"/>
  <c r="K384" i="10"/>
  <c r="K409" i="10"/>
  <c r="K432" i="10"/>
  <c r="K455" i="10"/>
  <c r="K479" i="10"/>
  <c r="K502" i="10"/>
  <c r="K521" i="10"/>
  <c r="K546" i="10"/>
  <c r="K569" i="10"/>
  <c r="K592" i="10"/>
  <c r="K616" i="10"/>
  <c r="K640" i="10"/>
  <c r="K662" i="10"/>
  <c r="K685" i="10"/>
  <c r="K709" i="10"/>
  <c r="K731" i="10"/>
  <c r="K36" i="10"/>
  <c r="K62" i="10"/>
  <c r="K87" i="10"/>
  <c r="K113" i="10"/>
  <c r="K136" i="10"/>
  <c r="K159" i="10"/>
  <c r="K183" i="10"/>
  <c r="K206" i="10"/>
  <c r="K52" i="10"/>
  <c r="K89" i="10"/>
  <c r="K126" i="10"/>
  <c r="K162" i="10"/>
  <c r="K197" i="10"/>
  <c r="K230" i="10"/>
  <c r="K259" i="10"/>
  <c r="K293" i="10"/>
  <c r="K324" i="10"/>
  <c r="K354" i="10"/>
  <c r="K387" i="10"/>
  <c r="K414" i="10"/>
  <c r="K447" i="10"/>
  <c r="K480" i="10"/>
  <c r="K507" i="10"/>
  <c r="K539" i="10"/>
  <c r="K570" i="10"/>
  <c r="K601" i="10"/>
  <c r="K634" i="10"/>
  <c r="K664" i="10"/>
  <c r="K694" i="10"/>
  <c r="K724" i="10"/>
  <c r="K54" i="10"/>
  <c r="K91" i="10"/>
  <c r="K132" i="10"/>
  <c r="K163" i="10"/>
  <c r="K199" i="10"/>
  <c r="K232" i="10"/>
  <c r="K263" i="10"/>
  <c r="K294" i="10"/>
  <c r="K326" i="10"/>
  <c r="K355" i="10"/>
  <c r="K389" i="10"/>
  <c r="K59" i="10"/>
  <c r="K98" i="10"/>
  <c r="K134" i="10"/>
  <c r="K169" i="10"/>
  <c r="K204" i="10"/>
  <c r="K233" i="10"/>
  <c r="K267" i="10"/>
  <c r="K295" i="10"/>
  <c r="K327" i="10"/>
  <c r="K361" i="10"/>
  <c r="K390" i="10"/>
  <c r="K61" i="10"/>
  <c r="K99" i="10"/>
  <c r="K135" i="10"/>
  <c r="K170" i="10"/>
  <c r="K205" i="10"/>
  <c r="K239" i="10"/>
  <c r="K269" i="10"/>
  <c r="K300" i="10"/>
  <c r="K329" i="10"/>
  <c r="K363" i="10"/>
  <c r="K391" i="10"/>
  <c r="K424" i="10"/>
  <c r="K457" i="10"/>
  <c r="K485" i="10"/>
  <c r="K517" i="10"/>
  <c r="K550" i="10"/>
  <c r="K578" i="10"/>
  <c r="K610" i="10"/>
  <c r="K641" i="10"/>
  <c r="K671" i="10"/>
  <c r="K700" i="10"/>
  <c r="K733" i="10"/>
  <c r="K23" i="10"/>
  <c r="K63" i="10"/>
  <c r="K101" i="10"/>
  <c r="K137" i="10"/>
  <c r="K172" i="10"/>
  <c r="K207" i="10"/>
  <c r="K240" i="10"/>
  <c r="K275" i="10"/>
  <c r="K302" i="10"/>
  <c r="K330" i="10"/>
  <c r="K364" i="10"/>
  <c r="K396" i="10"/>
  <c r="K425" i="10"/>
  <c r="K459" i="10"/>
  <c r="K486" i="10"/>
  <c r="K518" i="10"/>
  <c r="K552" i="10"/>
  <c r="K580" i="10"/>
  <c r="K611" i="10"/>
  <c r="K642" i="10"/>
  <c r="K674" i="10"/>
  <c r="K705" i="10"/>
  <c r="K736" i="10"/>
  <c r="K28" i="10"/>
  <c r="K65" i="10"/>
  <c r="K107" i="10"/>
  <c r="K138" i="10"/>
  <c r="K179" i="10"/>
  <c r="K209" i="10"/>
  <c r="K243" i="10"/>
  <c r="K276" i="10"/>
  <c r="K303" i="10"/>
  <c r="K338" i="10"/>
  <c r="K365" i="10"/>
  <c r="K397" i="10"/>
  <c r="K431" i="10"/>
  <c r="K460" i="10"/>
  <c r="K487" i="10"/>
  <c r="K520" i="10"/>
  <c r="K553" i="10"/>
  <c r="K581" i="10"/>
  <c r="K615" i="10"/>
  <c r="K646" i="10"/>
  <c r="K675" i="10"/>
  <c r="K708" i="10"/>
  <c r="K35" i="10"/>
  <c r="K73" i="10"/>
  <c r="K111" i="10"/>
  <c r="K147" i="10"/>
  <c r="K182" i="10"/>
  <c r="K217" i="10"/>
  <c r="K251" i="10"/>
  <c r="K278" i="10"/>
  <c r="K311" i="10"/>
  <c r="K342" i="10"/>
  <c r="K373" i="10"/>
  <c r="K401" i="10"/>
  <c r="K435" i="10"/>
  <c r="K467" i="10"/>
  <c r="K495" i="10"/>
  <c r="K529" i="10"/>
  <c r="K555" i="10"/>
  <c r="K588" i="10"/>
  <c r="K622" i="10"/>
  <c r="K650" i="10"/>
  <c r="K678" i="10"/>
  <c r="K711" i="10"/>
  <c r="K84" i="10"/>
  <c r="K181" i="10"/>
  <c r="K253" i="10"/>
  <c r="K323" i="10"/>
  <c r="K408" i="10"/>
  <c r="K451" i="10"/>
  <c r="K505" i="10"/>
  <c r="K564" i="10"/>
  <c r="K617" i="10"/>
  <c r="K666" i="10"/>
  <c r="K720" i="10"/>
  <c r="K85" i="10"/>
  <c r="K185" i="10"/>
  <c r="K255" i="10"/>
  <c r="K340" i="10"/>
  <c r="K410" i="10"/>
  <c r="K461" i="10"/>
  <c r="K509" i="10"/>
  <c r="K565" i="10"/>
  <c r="K623" i="10"/>
  <c r="K670" i="10"/>
  <c r="K721" i="10"/>
  <c r="K110" i="10"/>
  <c r="K186" i="10"/>
  <c r="K257" i="10"/>
  <c r="K343" i="10"/>
  <c r="K412" i="10"/>
  <c r="K468" i="10"/>
  <c r="K514" i="10"/>
  <c r="K568" i="10"/>
  <c r="K625" i="10"/>
  <c r="K677" i="10"/>
  <c r="K725" i="10"/>
  <c r="K115" i="10"/>
  <c r="K191" i="10"/>
  <c r="K277" i="10"/>
  <c r="K347" i="10"/>
  <c r="K413" i="10"/>
  <c r="K470" i="10"/>
  <c r="K526" i="10"/>
  <c r="K574" i="10"/>
  <c r="K626" i="10"/>
  <c r="K730" i="10"/>
  <c r="K30" i="10"/>
  <c r="K119" i="10"/>
  <c r="K192" i="10"/>
  <c r="K279" i="10"/>
  <c r="K348" i="10"/>
  <c r="K419" i="10"/>
  <c r="K471" i="10"/>
  <c r="K530" i="10"/>
  <c r="K575" i="10"/>
  <c r="K627" i="10"/>
  <c r="K687" i="10"/>
  <c r="K38" i="10"/>
  <c r="K121" i="10"/>
  <c r="K216" i="10"/>
  <c r="K283" i="10"/>
  <c r="K349" i="10"/>
  <c r="K420" i="10"/>
  <c r="K475" i="10"/>
  <c r="K531" i="10"/>
  <c r="K587" i="10"/>
  <c r="K635" i="10"/>
  <c r="K689" i="10"/>
  <c r="K43" i="10"/>
  <c r="K146" i="10"/>
  <c r="K222" i="10"/>
  <c r="K291" i="10"/>
  <c r="K374" i="10"/>
  <c r="K436" i="10"/>
  <c r="K47" i="10"/>
  <c r="K150" i="10"/>
  <c r="K227" i="10"/>
  <c r="K307" i="10"/>
  <c r="K377" i="10"/>
  <c r="K438" i="10"/>
  <c r="K494" i="10"/>
  <c r="K540" i="10"/>
  <c r="K599" i="10"/>
  <c r="K651" i="10"/>
  <c r="K696" i="10"/>
  <c r="K72" i="10"/>
  <c r="K155" i="10"/>
  <c r="K228" i="10"/>
  <c r="K313" i="10"/>
  <c r="K378" i="10"/>
  <c r="K443" i="10"/>
  <c r="K499" i="10"/>
  <c r="K545" i="10"/>
  <c r="K600" i="10"/>
  <c r="K658" i="10"/>
  <c r="K710" i="10"/>
  <c r="K252" i="10"/>
  <c r="K503" i="10"/>
  <c r="K659" i="10"/>
  <c r="K287" i="10"/>
  <c r="K504" i="10"/>
  <c r="K661" i="10"/>
  <c r="K318" i="10"/>
  <c r="K534" i="10"/>
  <c r="K695" i="10"/>
  <c r="K77" i="10"/>
  <c r="K383" i="10"/>
  <c r="K556" i="10"/>
  <c r="K717" i="10"/>
  <c r="K220" i="10"/>
  <c r="K483" i="10"/>
  <c r="K638" i="10"/>
  <c r="K399" i="10"/>
  <c r="K693" i="10"/>
  <c r="K434" i="10"/>
  <c r="K712" i="10"/>
  <c r="K444" i="10"/>
  <c r="K449" i="10"/>
  <c r="K40" i="10"/>
  <c r="K484" i="10"/>
  <c r="K83" i="10"/>
  <c r="K533" i="10"/>
  <c r="K122" i="10"/>
  <c r="K554" i="10"/>
  <c r="K156" i="10"/>
  <c r="K590" i="10"/>
  <c r="K157" i="10"/>
  <c r="K594" i="10"/>
  <c r="K246" i="10"/>
  <c r="K603" i="10"/>
  <c r="K316" i="10"/>
  <c r="K648" i="10"/>
  <c r="K371" i="10"/>
  <c r="K604" i="10"/>
  <c r="K16" i="10"/>
  <c r="K17" i="10"/>
  <c r="K15" i="10"/>
  <c r="D7" i="10" a="1"/>
  <c r="D7" i="10" s="1"/>
  <c r="D6" i="10" a="1"/>
  <c r="D6" i="10" s="1"/>
  <c r="D5" i="10" a="1"/>
  <c r="D5" i="10" s="1"/>
  <c r="K22" i="10" l="1"/>
  <c r="K18" i="10"/>
  <c r="K19" i="10"/>
  <c r="K20" i="10"/>
  <c r="K21" i="10"/>
  <c r="M738" i="10" l="1"/>
  <c r="O738" i="10"/>
  <c r="M739" i="10"/>
  <c r="O739" i="10"/>
  <c r="M740" i="10"/>
  <c r="O740" i="10"/>
  <c r="O737" i="10"/>
  <c r="M737" i="10"/>
  <c r="M176" i="10"/>
  <c r="O176" i="10"/>
  <c r="M364" i="10"/>
  <c r="O364" i="10"/>
  <c r="M93" i="10"/>
  <c r="O93" i="10"/>
  <c r="M127" i="10"/>
  <c r="O127" i="10"/>
  <c r="M347" i="10"/>
  <c r="O347" i="10"/>
  <c r="M50" i="10"/>
  <c r="O50" i="10"/>
  <c r="M548" i="10"/>
  <c r="O548" i="10"/>
  <c r="M423" i="10"/>
  <c r="O423" i="10"/>
  <c r="M196" i="10"/>
  <c r="O196" i="10"/>
  <c r="M507" i="10"/>
  <c r="O507" i="10"/>
  <c r="M546" i="10"/>
  <c r="O546" i="10"/>
  <c r="M361" i="10"/>
  <c r="O361" i="10"/>
  <c r="M79" i="10"/>
  <c r="O79" i="10"/>
  <c r="M448" i="10"/>
  <c r="O448" i="10"/>
  <c r="M419" i="10"/>
  <c r="O419" i="10"/>
  <c r="M188" i="10"/>
  <c r="O188" i="10"/>
  <c r="M479" i="10"/>
  <c r="O479" i="10"/>
  <c r="M285" i="10"/>
  <c r="O285" i="10"/>
  <c r="M467" i="10"/>
  <c r="O467" i="10"/>
  <c r="M324" i="10"/>
  <c r="O324" i="10"/>
  <c r="M431" i="10"/>
  <c r="O431" i="10"/>
  <c r="M208" i="10"/>
  <c r="O208" i="10"/>
  <c r="M492" i="10"/>
  <c r="O492" i="10"/>
  <c r="M302" i="10"/>
  <c r="O302" i="10"/>
  <c r="M532" i="10"/>
  <c r="O532" i="10"/>
  <c r="M565" i="10"/>
  <c r="O565" i="10"/>
  <c r="M428" i="10"/>
  <c r="O428" i="10"/>
  <c r="M202" i="10"/>
  <c r="O202" i="10"/>
  <c r="M53" i="10"/>
  <c r="O53" i="10"/>
  <c r="M174" i="10"/>
  <c r="O174" i="10"/>
  <c r="M298" i="10"/>
  <c r="O298" i="10"/>
  <c r="M148" i="10"/>
  <c r="O148" i="10"/>
  <c r="M495" i="10"/>
  <c r="O495" i="10"/>
  <c r="M342" i="10"/>
  <c r="O342" i="10"/>
  <c r="M194" i="10"/>
  <c r="O194" i="10"/>
  <c r="M30" i="10"/>
  <c r="O30" i="10"/>
  <c r="M254" i="10"/>
  <c r="O254" i="10"/>
  <c r="M105" i="10"/>
  <c r="O105" i="10"/>
  <c r="M451" i="10"/>
  <c r="O451" i="10"/>
  <c r="M304" i="10"/>
  <c r="O304" i="10"/>
  <c r="M154" i="10"/>
  <c r="O154" i="10"/>
  <c r="M279" i="10"/>
  <c r="O279" i="10"/>
  <c r="M129" i="10"/>
  <c r="O129" i="10"/>
  <c r="M55" i="10"/>
  <c r="O55" i="10"/>
  <c r="M348" i="10"/>
  <c r="O348" i="10"/>
  <c r="M54" i="10"/>
  <c r="O54" i="10"/>
  <c r="M549" i="10"/>
  <c r="O549" i="10"/>
  <c r="M331" i="10"/>
  <c r="O331" i="10"/>
  <c r="M19" i="10"/>
  <c r="O19" i="10"/>
  <c r="M456" i="10"/>
  <c r="O456" i="10"/>
  <c r="M408" i="10"/>
  <c r="O408" i="10"/>
  <c r="M170" i="10"/>
  <c r="O170" i="10"/>
  <c r="M442" i="10"/>
  <c r="O442" i="10"/>
  <c r="M534" i="10"/>
  <c r="O534" i="10"/>
  <c r="M344" i="10"/>
  <c r="O344" i="10"/>
  <c r="M48" i="10"/>
  <c r="O48" i="10"/>
  <c r="M405" i="10"/>
  <c r="O405" i="10"/>
  <c r="M403" i="10"/>
  <c r="O403" i="10"/>
  <c r="M162" i="10"/>
  <c r="O162" i="10"/>
  <c r="M462" i="10"/>
  <c r="O462" i="10"/>
  <c r="M259" i="10"/>
  <c r="O259" i="10"/>
  <c r="M391" i="10"/>
  <c r="O391" i="10"/>
  <c r="M289" i="10"/>
  <c r="O289" i="10"/>
  <c r="M416" i="10"/>
  <c r="O416" i="10"/>
  <c r="M184" i="10"/>
  <c r="O184" i="10"/>
  <c r="M476" i="10"/>
  <c r="O476" i="10"/>
  <c r="M283" i="10"/>
  <c r="O283" i="10"/>
  <c r="M483" i="10"/>
  <c r="O483" i="10"/>
  <c r="M541" i="10"/>
  <c r="O541" i="10"/>
  <c r="M413" i="10"/>
  <c r="O413" i="10"/>
  <c r="M177" i="10"/>
  <c r="O177" i="10"/>
  <c r="M39" i="10"/>
  <c r="O39" i="10"/>
  <c r="M161" i="10"/>
  <c r="O161" i="10"/>
  <c r="M286" i="10"/>
  <c r="O286" i="10"/>
  <c r="M136" i="10"/>
  <c r="O136" i="10"/>
  <c r="M482" i="10"/>
  <c r="O482" i="10"/>
  <c r="M330" i="10"/>
  <c r="O330" i="10"/>
  <c r="M182" i="10"/>
  <c r="O182" i="10"/>
  <c r="M18" i="10"/>
  <c r="O18" i="10"/>
  <c r="M241" i="10"/>
  <c r="O241" i="10"/>
  <c r="M91" i="10"/>
  <c r="O91" i="10"/>
  <c r="M439" i="10"/>
  <c r="O439" i="10"/>
  <c r="M292" i="10"/>
  <c r="O292" i="10"/>
  <c r="M142" i="10"/>
  <c r="O142" i="10"/>
  <c r="M267" i="10"/>
  <c r="O267" i="10"/>
  <c r="M115" i="10"/>
  <c r="O115" i="10"/>
  <c r="M561" i="10"/>
  <c r="O561" i="10"/>
  <c r="M332" i="10"/>
  <c r="O332" i="10"/>
  <c r="M20" i="10"/>
  <c r="O20" i="10"/>
  <c r="M560" i="10"/>
  <c r="O560" i="10"/>
  <c r="M313" i="10"/>
  <c r="O313" i="10"/>
  <c r="M516" i="10"/>
  <c r="O516" i="10"/>
  <c r="M572" i="10"/>
  <c r="O572" i="10"/>
  <c r="M394" i="10"/>
  <c r="O394" i="10"/>
  <c r="M146" i="10"/>
  <c r="O146" i="10"/>
  <c r="M383" i="10"/>
  <c r="O383" i="10"/>
  <c r="M520" i="10"/>
  <c r="O520" i="10"/>
  <c r="M326" i="10"/>
  <c r="O326" i="10"/>
  <c r="M533" i="10"/>
  <c r="O533" i="10"/>
  <c r="M359" i="10"/>
  <c r="O359" i="10"/>
  <c r="M388" i="10"/>
  <c r="O388" i="10"/>
  <c r="M138" i="10"/>
  <c r="O138" i="10"/>
  <c r="M446" i="10"/>
  <c r="O446" i="10"/>
  <c r="M233" i="10"/>
  <c r="O233" i="10"/>
  <c r="M325" i="10"/>
  <c r="O325" i="10"/>
  <c r="M213" i="10"/>
  <c r="O213" i="10"/>
  <c r="M400" i="10"/>
  <c r="O400" i="10"/>
  <c r="M158" i="10"/>
  <c r="O158" i="10"/>
  <c r="M460" i="10"/>
  <c r="O460" i="10"/>
  <c r="M256" i="10"/>
  <c r="O256" i="10"/>
  <c r="M434" i="10"/>
  <c r="O434" i="10"/>
  <c r="M478" i="10"/>
  <c r="O478" i="10"/>
  <c r="M398" i="10"/>
  <c r="O398" i="10"/>
  <c r="M152" i="10"/>
  <c r="O152" i="10"/>
  <c r="M24" i="10"/>
  <c r="O24" i="10"/>
  <c r="M149" i="10"/>
  <c r="O149" i="10"/>
  <c r="M274" i="10"/>
  <c r="O274" i="10"/>
  <c r="M124" i="10"/>
  <c r="O124" i="10"/>
  <c r="M468" i="10"/>
  <c r="O468" i="10"/>
  <c r="M318" i="10"/>
  <c r="O318" i="10"/>
  <c r="M168" i="10"/>
  <c r="O168" i="10"/>
  <c r="M379" i="10"/>
  <c r="O379" i="10"/>
  <c r="M229" i="10"/>
  <c r="O229" i="10"/>
  <c r="M72" i="10"/>
  <c r="O72" i="10"/>
  <c r="M427" i="10"/>
  <c r="O427" i="10"/>
  <c r="M280" i="10"/>
  <c r="O280" i="10"/>
  <c r="M130" i="10"/>
  <c r="O130" i="10"/>
  <c r="M251" i="10"/>
  <c r="O251" i="10"/>
  <c r="M103" i="10"/>
  <c r="O103" i="10"/>
  <c r="M524" i="10"/>
  <c r="O524" i="10"/>
  <c r="M314" i="10"/>
  <c r="O314" i="10"/>
  <c r="M570" i="10"/>
  <c r="O570" i="10"/>
  <c r="M522" i="10"/>
  <c r="O522" i="10"/>
  <c r="M297" i="10"/>
  <c r="O297" i="10"/>
  <c r="M375" i="10"/>
  <c r="O375" i="10"/>
  <c r="M559" i="10"/>
  <c r="O559" i="10"/>
  <c r="M377" i="10"/>
  <c r="O377" i="10"/>
  <c r="M120" i="10"/>
  <c r="O120" i="10"/>
  <c r="M315" i="10"/>
  <c r="O315" i="10"/>
  <c r="M503" i="10"/>
  <c r="O503" i="10"/>
  <c r="M311" i="10"/>
  <c r="O311" i="10"/>
  <c r="M484" i="10"/>
  <c r="O484" i="10"/>
  <c r="M309" i="10"/>
  <c r="O309" i="10"/>
  <c r="M373" i="10"/>
  <c r="O373" i="10"/>
  <c r="M108" i="10"/>
  <c r="O108" i="10"/>
  <c r="M432" i="10"/>
  <c r="O432" i="10"/>
  <c r="M209" i="10"/>
  <c r="O209" i="10"/>
  <c r="M266" i="10"/>
  <c r="O266" i="10"/>
  <c r="M74" i="10"/>
  <c r="O74" i="10"/>
  <c r="M386" i="10"/>
  <c r="O386" i="10"/>
  <c r="M134" i="10"/>
  <c r="O134" i="10"/>
  <c r="M444" i="10"/>
  <c r="O444" i="10"/>
  <c r="M231" i="10"/>
  <c r="O231" i="10"/>
  <c r="M389" i="10"/>
  <c r="O389" i="10"/>
  <c r="M563" i="10"/>
  <c r="O563" i="10"/>
  <c r="M384" i="10"/>
  <c r="O384" i="10"/>
  <c r="M128" i="10"/>
  <c r="O128" i="10"/>
  <c r="M287" i="10"/>
  <c r="O287" i="10"/>
  <c r="M137" i="10"/>
  <c r="O137" i="10"/>
  <c r="M260" i="10"/>
  <c r="O260" i="10"/>
  <c r="M110" i="10"/>
  <c r="O110" i="10"/>
  <c r="M455" i="10"/>
  <c r="O455" i="10"/>
  <c r="M306" i="10"/>
  <c r="O306" i="10"/>
  <c r="M156" i="10"/>
  <c r="O156" i="10"/>
  <c r="M367" i="10"/>
  <c r="O367" i="10"/>
  <c r="M217" i="10"/>
  <c r="O217" i="10"/>
  <c r="M58" i="10"/>
  <c r="O58" i="10"/>
  <c r="M415" i="10"/>
  <c r="O415" i="10"/>
  <c r="M268" i="10"/>
  <c r="O268" i="10"/>
  <c r="M116" i="10"/>
  <c r="O116" i="10"/>
  <c r="M239" i="10"/>
  <c r="O239" i="10"/>
  <c r="M85" i="10"/>
  <c r="O85" i="10"/>
  <c r="M488" i="10"/>
  <c r="O488" i="10"/>
  <c r="M299" i="10"/>
  <c r="O299" i="10"/>
  <c r="M449" i="10"/>
  <c r="O449" i="10"/>
  <c r="M505" i="10"/>
  <c r="O505" i="10"/>
  <c r="M273" i="10"/>
  <c r="O273" i="10"/>
  <c r="M538" i="10"/>
  <c r="O538" i="10"/>
  <c r="M547" i="10"/>
  <c r="O547" i="10"/>
  <c r="M362" i="10"/>
  <c r="O362" i="10"/>
  <c r="M83" i="10"/>
  <c r="O83" i="10"/>
  <c r="M201" i="10"/>
  <c r="O201" i="10"/>
  <c r="M485" i="10"/>
  <c r="O485" i="10"/>
  <c r="M295" i="10"/>
  <c r="O295" i="10"/>
  <c r="M406" i="10"/>
  <c r="O406" i="10"/>
  <c r="M237" i="10"/>
  <c r="O237" i="10"/>
  <c r="M358" i="10"/>
  <c r="O358" i="10"/>
  <c r="M67" i="10"/>
  <c r="O67" i="10"/>
  <c r="M418" i="10"/>
  <c r="O418" i="10"/>
  <c r="M185" i="10"/>
  <c r="O185" i="10"/>
  <c r="M214" i="10"/>
  <c r="O214" i="10"/>
  <c r="M555" i="10"/>
  <c r="O555" i="10"/>
  <c r="M371" i="10"/>
  <c r="O371" i="10"/>
  <c r="M102" i="10"/>
  <c r="O102" i="10"/>
  <c r="M430" i="10"/>
  <c r="O430" i="10"/>
  <c r="M207" i="10"/>
  <c r="O207" i="10"/>
  <c r="M339" i="10"/>
  <c r="O339" i="10"/>
  <c r="M551" i="10"/>
  <c r="O551" i="10"/>
  <c r="M369" i="10"/>
  <c r="O369" i="10"/>
  <c r="M95" i="10"/>
  <c r="O95" i="10"/>
  <c r="M275" i="10"/>
  <c r="O275" i="10"/>
  <c r="M125" i="10"/>
  <c r="O125" i="10"/>
  <c r="M246" i="10"/>
  <c r="O246" i="10"/>
  <c r="M96" i="10"/>
  <c r="O96" i="10"/>
  <c r="M441" i="10"/>
  <c r="O441" i="10"/>
  <c r="M294" i="10"/>
  <c r="O294" i="10"/>
  <c r="M144" i="10"/>
  <c r="O144" i="10"/>
  <c r="M355" i="10"/>
  <c r="O355" i="10"/>
  <c r="M205" i="10"/>
  <c r="O205" i="10"/>
  <c r="M44" i="10"/>
  <c r="O44" i="10"/>
  <c r="M402" i="10"/>
  <c r="O402" i="10"/>
  <c r="M252" i="10"/>
  <c r="O252" i="10"/>
  <c r="M104" i="10"/>
  <c r="O104" i="10"/>
  <c r="M227" i="10"/>
  <c r="O227" i="10"/>
  <c r="M68" i="10"/>
  <c r="O68" i="10"/>
  <c r="M502" i="10"/>
  <c r="O502" i="10"/>
  <c r="M472" i="10"/>
  <c r="O472" i="10"/>
  <c r="M276" i="10"/>
  <c r="O276" i="10"/>
  <c r="M290" i="10"/>
  <c r="O290" i="10"/>
  <c r="M487" i="10"/>
  <c r="O487" i="10"/>
  <c r="M245" i="10"/>
  <c r="O245" i="10"/>
  <c r="M473" i="10"/>
  <c r="O473" i="10"/>
  <c r="M535" i="10"/>
  <c r="O535" i="10"/>
  <c r="M346" i="10"/>
  <c r="O346" i="10"/>
  <c r="M49" i="10"/>
  <c r="O49" i="10"/>
  <c r="M94" i="10"/>
  <c r="O94" i="10"/>
  <c r="M469" i="10"/>
  <c r="O469" i="10"/>
  <c r="M271" i="10"/>
  <c r="O271" i="10"/>
  <c r="M343" i="10"/>
  <c r="O343" i="10"/>
  <c r="M163" i="10"/>
  <c r="O163" i="10"/>
  <c r="M338" i="10"/>
  <c r="O338" i="10"/>
  <c r="M33" i="10"/>
  <c r="O33" i="10"/>
  <c r="M401" i="10"/>
  <c r="O401" i="10"/>
  <c r="M159" i="10"/>
  <c r="O159" i="10"/>
  <c r="M164" i="10"/>
  <c r="O164" i="10"/>
  <c r="M463" i="10"/>
  <c r="O463" i="10"/>
  <c r="M353" i="10"/>
  <c r="O353" i="10"/>
  <c r="M62" i="10"/>
  <c r="O62" i="10"/>
  <c r="M414" i="10"/>
  <c r="O414" i="10"/>
  <c r="M183" i="10"/>
  <c r="O183" i="10"/>
  <c r="M265" i="10"/>
  <c r="O265" i="10"/>
  <c r="M539" i="10"/>
  <c r="O539" i="10"/>
  <c r="M350" i="10"/>
  <c r="O350" i="10"/>
  <c r="M60" i="10"/>
  <c r="O60" i="10"/>
  <c r="M263" i="10"/>
  <c r="O263" i="10"/>
  <c r="M111" i="10"/>
  <c r="O111" i="10"/>
  <c r="M234" i="10"/>
  <c r="O234" i="10"/>
  <c r="M80" i="10"/>
  <c r="O80" i="10"/>
  <c r="M429" i="10"/>
  <c r="O429" i="10"/>
  <c r="M282" i="10"/>
  <c r="O282" i="10"/>
  <c r="M132" i="10"/>
  <c r="O132" i="10"/>
  <c r="M341" i="10"/>
  <c r="O341" i="10"/>
  <c r="M193" i="10"/>
  <c r="O193" i="10"/>
  <c r="M29" i="10"/>
  <c r="O29" i="10"/>
  <c r="M390" i="10"/>
  <c r="O390" i="10"/>
  <c r="M240" i="10"/>
  <c r="O240" i="10"/>
  <c r="M86" i="10"/>
  <c r="O86" i="10"/>
  <c r="M215" i="10"/>
  <c r="O215" i="10"/>
  <c r="M56" i="10"/>
  <c r="O56" i="10"/>
  <c r="M360" i="10"/>
  <c r="O360" i="10"/>
  <c r="M457" i="10"/>
  <c r="O457" i="10"/>
  <c r="M248" i="10"/>
  <c r="O248" i="10"/>
  <c r="M550" i="10"/>
  <c r="O550" i="10"/>
  <c r="M438" i="10"/>
  <c r="O438" i="10"/>
  <c r="M221" i="10"/>
  <c r="O221" i="10"/>
  <c r="M412" i="10"/>
  <c r="O412" i="10"/>
  <c r="M521" i="10"/>
  <c r="O521" i="10"/>
  <c r="M327" i="10"/>
  <c r="O327" i="10"/>
  <c r="M537" i="10"/>
  <c r="O537" i="10"/>
  <c r="M450" i="10"/>
  <c r="O450" i="10"/>
  <c r="M243" i="10"/>
  <c r="O243" i="10"/>
  <c r="M238" i="10"/>
  <c r="O238" i="10"/>
  <c r="M109" i="10"/>
  <c r="O109" i="10"/>
  <c r="M323" i="10"/>
  <c r="O323" i="10"/>
  <c r="M566" i="10"/>
  <c r="O566" i="10"/>
  <c r="M387" i="10"/>
  <c r="O387" i="10"/>
  <c r="M135" i="10"/>
  <c r="O135" i="10"/>
  <c r="M113" i="10"/>
  <c r="O113" i="10"/>
  <c r="M553" i="10"/>
  <c r="O553" i="10"/>
  <c r="M336" i="10"/>
  <c r="O336" i="10"/>
  <c r="M31" i="10"/>
  <c r="O31" i="10"/>
  <c r="M399" i="10"/>
  <c r="O399" i="10"/>
  <c r="M157" i="10"/>
  <c r="O157" i="10"/>
  <c r="M189" i="10"/>
  <c r="O189" i="10"/>
  <c r="M527" i="10"/>
  <c r="O527" i="10"/>
  <c r="M334" i="10"/>
  <c r="O334" i="10"/>
  <c r="M25" i="10"/>
  <c r="O25" i="10"/>
  <c r="M247" i="10"/>
  <c r="O247" i="10"/>
  <c r="M97" i="10"/>
  <c r="O97" i="10"/>
  <c r="M222" i="10"/>
  <c r="O222" i="10"/>
  <c r="M63" i="10"/>
  <c r="O63" i="10"/>
  <c r="M417" i="10"/>
  <c r="O417" i="10"/>
  <c r="M270" i="10"/>
  <c r="O270" i="10"/>
  <c r="M119" i="10"/>
  <c r="O119" i="10"/>
  <c r="M329" i="10"/>
  <c r="O329" i="10"/>
  <c r="M181" i="10"/>
  <c r="O181" i="10"/>
  <c r="M17" i="10"/>
  <c r="O17" i="10"/>
  <c r="M378" i="10"/>
  <c r="O378" i="10"/>
  <c r="M228" i="10"/>
  <c r="O228" i="10"/>
  <c r="M69" i="10"/>
  <c r="O69" i="10"/>
  <c r="M203" i="10"/>
  <c r="O203" i="10"/>
  <c r="M42" i="10"/>
  <c r="O42" i="10"/>
  <c r="M526" i="10"/>
  <c r="O526" i="10"/>
  <c r="M440" i="10"/>
  <c r="O440" i="10"/>
  <c r="M224" i="10"/>
  <c r="O224" i="10"/>
  <c r="M489" i="10"/>
  <c r="O489" i="10"/>
  <c r="M424" i="10"/>
  <c r="O424" i="10"/>
  <c r="M197" i="10"/>
  <c r="O197" i="10"/>
  <c r="M349" i="10"/>
  <c r="O349" i="10"/>
  <c r="M504" i="10"/>
  <c r="O504" i="10"/>
  <c r="M312" i="10"/>
  <c r="O312" i="10"/>
  <c r="M557" i="10"/>
  <c r="O557" i="10"/>
  <c r="M573" i="10"/>
  <c r="O573" i="10"/>
  <c r="M436" i="10"/>
  <c r="O436" i="10"/>
  <c r="M219" i="10"/>
  <c r="O219" i="10"/>
  <c r="M190" i="10"/>
  <c r="O190" i="10"/>
  <c r="M531" i="10"/>
  <c r="O531" i="10"/>
  <c r="M308" i="10"/>
  <c r="O308" i="10"/>
  <c r="M554" i="10"/>
  <c r="O554" i="10"/>
  <c r="M372" i="10"/>
  <c r="O372" i="10"/>
  <c r="M107" i="10"/>
  <c r="O107" i="10"/>
  <c r="M556" i="10"/>
  <c r="O556" i="10"/>
  <c r="M529" i="10"/>
  <c r="O529" i="10"/>
  <c r="M321" i="10"/>
  <c r="O321" i="10"/>
  <c r="M564" i="10"/>
  <c r="O564" i="10"/>
  <c r="M385" i="10"/>
  <c r="O385" i="10"/>
  <c r="M133" i="10"/>
  <c r="O133" i="10"/>
  <c r="M139" i="10"/>
  <c r="O139" i="10"/>
  <c r="M509" i="10"/>
  <c r="O509" i="10"/>
  <c r="M319" i="10"/>
  <c r="O319" i="10"/>
  <c r="M126" i="10"/>
  <c r="O126" i="10"/>
  <c r="M235" i="10"/>
  <c r="O235" i="10"/>
  <c r="M81" i="10"/>
  <c r="O81" i="10"/>
  <c r="M210" i="10"/>
  <c r="O210" i="10"/>
  <c r="M51" i="10"/>
  <c r="O51" i="10"/>
  <c r="M404" i="10"/>
  <c r="O404" i="10"/>
  <c r="M255" i="10"/>
  <c r="O255" i="10"/>
  <c r="M106" i="10"/>
  <c r="O106" i="10"/>
  <c r="M317" i="10"/>
  <c r="O317" i="10"/>
  <c r="M167" i="10"/>
  <c r="O167" i="10"/>
  <c r="M523" i="10"/>
  <c r="O523" i="10"/>
  <c r="M366" i="10"/>
  <c r="O366" i="10"/>
  <c r="M216" i="10"/>
  <c r="O216" i="10"/>
  <c r="M57" i="10"/>
  <c r="O57" i="10"/>
  <c r="M191" i="10"/>
  <c r="O191" i="10"/>
  <c r="M27" i="10"/>
  <c r="O27" i="10"/>
  <c r="M458" i="10"/>
  <c r="O458" i="10"/>
  <c r="M425" i="10"/>
  <c r="O425" i="10"/>
  <c r="M200" i="10"/>
  <c r="O200" i="10"/>
  <c r="M426" i="10"/>
  <c r="O426" i="10"/>
  <c r="M410" i="10"/>
  <c r="O410" i="10"/>
  <c r="M172" i="10"/>
  <c r="O172" i="10"/>
  <c r="M277" i="10"/>
  <c r="O277" i="10"/>
  <c r="M486" i="10"/>
  <c r="O486" i="10"/>
  <c r="M296" i="10"/>
  <c r="O296" i="10"/>
  <c r="M435" i="10"/>
  <c r="O435" i="10"/>
  <c r="M536" i="10"/>
  <c r="O536" i="10"/>
  <c r="M422" i="10"/>
  <c r="O422" i="10"/>
  <c r="M195" i="10"/>
  <c r="O195" i="10"/>
  <c r="M140" i="10"/>
  <c r="O140" i="10"/>
  <c r="M514" i="10"/>
  <c r="O514" i="10"/>
  <c r="M288" i="10"/>
  <c r="O288" i="10"/>
  <c r="M542" i="10"/>
  <c r="O542" i="10"/>
  <c r="M357" i="10"/>
  <c r="O357" i="10"/>
  <c r="M66" i="10"/>
  <c r="O66" i="10"/>
  <c r="M515" i="10"/>
  <c r="O515" i="10"/>
  <c r="M512" i="10"/>
  <c r="O512" i="10"/>
  <c r="M303" i="10"/>
  <c r="O303" i="10"/>
  <c r="M552" i="10"/>
  <c r="O552" i="10"/>
  <c r="M370" i="10"/>
  <c r="O370" i="10"/>
  <c r="M101" i="10"/>
  <c r="O101" i="10"/>
  <c r="M40" i="10"/>
  <c r="O40" i="10"/>
  <c r="M490" i="10"/>
  <c r="O490" i="10"/>
  <c r="M301" i="10"/>
  <c r="O301" i="10"/>
  <c r="M112" i="10"/>
  <c r="O112" i="10"/>
  <c r="M223" i="10"/>
  <c r="O223" i="10"/>
  <c r="M64" i="10"/>
  <c r="O64" i="10"/>
  <c r="M198" i="10"/>
  <c r="O198" i="10"/>
  <c r="M34" i="10"/>
  <c r="O34" i="10"/>
  <c r="M392" i="10"/>
  <c r="O392" i="10"/>
  <c r="M242" i="10"/>
  <c r="O242" i="10"/>
  <c r="M92" i="10"/>
  <c r="O92" i="10"/>
  <c r="M305" i="10"/>
  <c r="O305" i="10"/>
  <c r="M155" i="10"/>
  <c r="O155" i="10"/>
  <c r="M508" i="10"/>
  <c r="O508" i="10"/>
  <c r="M354" i="10"/>
  <c r="O354" i="10"/>
  <c r="M204" i="10"/>
  <c r="O204" i="10"/>
  <c r="M43" i="10"/>
  <c r="O43" i="10"/>
  <c r="M178" i="10"/>
  <c r="O178" i="10"/>
  <c r="M15" i="10"/>
  <c r="O15" i="10"/>
  <c r="M397" i="10"/>
  <c r="O397" i="10"/>
  <c r="M411" i="10"/>
  <c r="O411" i="10"/>
  <c r="M175" i="10"/>
  <c r="O175" i="10"/>
  <c r="M365" i="10"/>
  <c r="O365" i="10"/>
  <c r="M395" i="10"/>
  <c r="O395" i="10"/>
  <c r="M147" i="10"/>
  <c r="O147" i="10"/>
  <c r="M151" i="10"/>
  <c r="O151" i="10"/>
  <c r="M470" i="10"/>
  <c r="O470" i="10"/>
  <c r="M272" i="10"/>
  <c r="O272" i="10"/>
  <c r="M310" i="10"/>
  <c r="O310" i="10"/>
  <c r="M471" i="10"/>
  <c r="O471" i="10"/>
  <c r="M407" i="10"/>
  <c r="O407" i="10"/>
  <c r="M169" i="10"/>
  <c r="O169" i="10"/>
  <c r="M75" i="10"/>
  <c r="O75" i="10"/>
  <c r="M500" i="10"/>
  <c r="O500" i="10"/>
  <c r="M264" i="10"/>
  <c r="O264" i="10"/>
  <c r="M530" i="10"/>
  <c r="O530" i="10"/>
  <c r="M337" i="10"/>
  <c r="O337" i="10"/>
  <c r="M32" i="10"/>
  <c r="O32" i="10"/>
  <c r="M464" i="10"/>
  <c r="O464" i="10"/>
  <c r="M494" i="10"/>
  <c r="O494" i="10"/>
  <c r="M284" i="10"/>
  <c r="O284" i="10"/>
  <c r="M540" i="10"/>
  <c r="O540" i="10"/>
  <c r="M352" i="10"/>
  <c r="O352" i="10"/>
  <c r="M61" i="10"/>
  <c r="O61" i="10"/>
  <c r="M568" i="10"/>
  <c r="O568" i="10"/>
  <c r="M475" i="10"/>
  <c r="O475" i="10"/>
  <c r="M278" i="10"/>
  <c r="O278" i="10"/>
  <c r="M100" i="10"/>
  <c r="O100" i="10"/>
  <c r="M211" i="10"/>
  <c r="O211" i="10"/>
  <c r="M52" i="10"/>
  <c r="O52" i="10"/>
  <c r="M186" i="10"/>
  <c r="O186" i="10"/>
  <c r="M22" i="10"/>
  <c r="O22" i="10"/>
  <c r="M380" i="10"/>
  <c r="O380" i="10"/>
  <c r="M230" i="10"/>
  <c r="O230" i="10"/>
  <c r="M73" i="10"/>
  <c r="O73" i="10"/>
  <c r="M293" i="10"/>
  <c r="O293" i="10"/>
  <c r="M143" i="10"/>
  <c r="O143" i="10"/>
  <c r="M493" i="10"/>
  <c r="O493" i="10"/>
  <c r="M340" i="10"/>
  <c r="O340" i="10"/>
  <c r="M192" i="10"/>
  <c r="O192" i="10"/>
  <c r="M28" i="10"/>
  <c r="O28" i="10"/>
  <c r="M165" i="10"/>
  <c r="O165" i="10"/>
  <c r="M333" i="10"/>
  <c r="O333" i="10"/>
  <c r="M396" i="10"/>
  <c r="O396" i="10"/>
  <c r="M150" i="10"/>
  <c r="O150" i="10"/>
  <c r="M300" i="10"/>
  <c r="O300" i="10"/>
  <c r="M381" i="10"/>
  <c r="O381" i="10"/>
  <c r="M121" i="10"/>
  <c r="O121" i="10"/>
  <c r="M21" i="10"/>
  <c r="O21" i="10"/>
  <c r="M453" i="10"/>
  <c r="O453" i="10"/>
  <c r="M244" i="10"/>
  <c r="O244" i="10"/>
  <c r="M41" i="10"/>
  <c r="O41" i="10"/>
  <c r="M571" i="10"/>
  <c r="O571" i="10"/>
  <c r="M393" i="10"/>
  <c r="O393" i="10"/>
  <c r="M145" i="10"/>
  <c r="O145" i="10"/>
  <c r="M544" i="10"/>
  <c r="O544" i="10"/>
  <c r="M447" i="10"/>
  <c r="O447" i="10"/>
  <c r="M236" i="10"/>
  <c r="O236" i="10"/>
  <c r="M513" i="10"/>
  <c r="O513" i="10"/>
  <c r="M322" i="10"/>
  <c r="O322" i="10"/>
  <c r="M421" i="10"/>
  <c r="O421" i="10"/>
  <c r="M420" i="10"/>
  <c r="O420" i="10"/>
  <c r="M461" i="10"/>
  <c r="O461" i="10"/>
  <c r="M257" i="10"/>
  <c r="O257" i="10"/>
  <c r="M528" i="10"/>
  <c r="O528" i="10"/>
  <c r="M335" i="10"/>
  <c r="O335" i="10"/>
  <c r="M26" i="10"/>
  <c r="O26" i="10"/>
  <c r="M543" i="10"/>
  <c r="O543" i="10"/>
  <c r="M459" i="10"/>
  <c r="O459" i="10"/>
  <c r="M250" i="10"/>
  <c r="O250" i="10"/>
  <c r="M82" i="10"/>
  <c r="O82" i="10"/>
  <c r="M199" i="10"/>
  <c r="O199" i="10"/>
  <c r="M38" i="10"/>
  <c r="O38" i="10"/>
  <c r="M173" i="10"/>
  <c r="O173" i="10"/>
  <c r="M525" i="10"/>
  <c r="O525" i="10"/>
  <c r="M368" i="10"/>
  <c r="O368" i="10"/>
  <c r="M218" i="10"/>
  <c r="O218" i="10"/>
  <c r="M59" i="10"/>
  <c r="O59" i="10"/>
  <c r="M281" i="10"/>
  <c r="O281" i="10"/>
  <c r="M131" i="10"/>
  <c r="O131" i="10"/>
  <c r="M480" i="10"/>
  <c r="O480" i="10"/>
  <c r="M328" i="10"/>
  <c r="O328" i="10"/>
  <c r="M180" i="10"/>
  <c r="O180" i="10"/>
  <c r="M16" i="10"/>
  <c r="O16" i="10"/>
  <c r="M153" i="10"/>
  <c r="O153" i="10"/>
  <c r="M249" i="10"/>
  <c r="O249" i="10"/>
  <c r="M382" i="10"/>
  <c r="O382" i="10"/>
  <c r="M123" i="10"/>
  <c r="O123" i="10"/>
  <c r="M225" i="10"/>
  <c r="O225" i="10"/>
  <c r="M363" i="10"/>
  <c r="O363" i="10"/>
  <c r="M84" i="10"/>
  <c r="O84" i="10"/>
  <c r="M506" i="10"/>
  <c r="O506" i="10"/>
  <c r="M437" i="10"/>
  <c r="O437" i="10"/>
  <c r="M220" i="10"/>
  <c r="O220" i="10"/>
  <c r="M562" i="10"/>
  <c r="O562" i="10"/>
  <c r="M558" i="10"/>
  <c r="O558" i="10"/>
  <c r="M376" i="10"/>
  <c r="O376" i="10"/>
  <c r="M114" i="10"/>
  <c r="O114" i="10"/>
  <c r="M501" i="10"/>
  <c r="O501" i="10"/>
  <c r="M433" i="10"/>
  <c r="O433" i="10"/>
  <c r="M212" i="10"/>
  <c r="O212" i="10"/>
  <c r="M499" i="10"/>
  <c r="O499" i="10"/>
  <c r="M307" i="10"/>
  <c r="O307" i="10"/>
  <c r="M545" i="10"/>
  <c r="O545" i="10"/>
  <c r="M374" i="10"/>
  <c r="O374" i="10"/>
  <c r="M445" i="10"/>
  <c r="O445" i="10"/>
  <c r="M232" i="10"/>
  <c r="O232" i="10"/>
  <c r="M511" i="10"/>
  <c r="O511" i="10"/>
  <c r="M320" i="10"/>
  <c r="O320" i="10"/>
  <c r="M569" i="10"/>
  <c r="O569" i="10"/>
  <c r="M481" i="10"/>
  <c r="O481" i="10"/>
  <c r="M443" i="10"/>
  <c r="O443" i="10"/>
  <c r="M226" i="10"/>
  <c r="O226" i="10"/>
  <c r="M65" i="10"/>
  <c r="O65" i="10"/>
  <c r="M187" i="10"/>
  <c r="O187" i="10"/>
  <c r="M23" i="10"/>
  <c r="O23" i="10"/>
  <c r="M160" i="10"/>
  <c r="O160" i="10"/>
  <c r="M510" i="10"/>
  <c r="O510" i="10"/>
  <c r="M356" i="10"/>
  <c r="O356" i="10"/>
  <c r="M206" i="10"/>
  <c r="O206" i="10"/>
  <c r="M47" i="10"/>
  <c r="O47" i="10"/>
  <c r="M269" i="10"/>
  <c r="O269" i="10"/>
  <c r="M117" i="10"/>
  <c r="O117" i="10"/>
  <c r="M465" i="10"/>
  <c r="O465" i="10"/>
  <c r="M316" i="10"/>
  <c r="O316" i="10"/>
  <c r="M166" i="10"/>
  <c r="O166" i="10"/>
  <c r="M291" i="10"/>
  <c r="O291" i="10"/>
  <c r="M141" i="10"/>
  <c r="O141" i="10"/>
  <c r="W740" i="10" l="1"/>
  <c r="P740" i="10"/>
  <c r="W738" i="10"/>
  <c r="P738" i="10"/>
  <c r="W739" i="10"/>
  <c r="P739" i="10"/>
  <c r="W737" i="10"/>
  <c r="P737" i="10"/>
  <c r="P165" i="10"/>
  <c r="W165" i="10"/>
  <c r="P293" i="10"/>
  <c r="W293" i="10"/>
  <c r="P52" i="10"/>
  <c r="W52" i="10"/>
  <c r="W61" i="10"/>
  <c r="P61" i="10"/>
  <c r="P32" i="10"/>
  <c r="W32" i="10"/>
  <c r="W169" i="10"/>
  <c r="P169" i="10"/>
  <c r="W151" i="10"/>
  <c r="P151" i="10"/>
  <c r="W397" i="10"/>
  <c r="P397" i="10"/>
  <c r="W523" i="10"/>
  <c r="P523" i="10"/>
  <c r="P51" i="10"/>
  <c r="W51" i="10"/>
  <c r="P509" i="10"/>
  <c r="W509" i="10"/>
  <c r="P529" i="10"/>
  <c r="W529" i="10"/>
  <c r="P531" i="10"/>
  <c r="W531" i="10"/>
  <c r="P312" i="10"/>
  <c r="W312" i="10"/>
  <c r="W224" i="10"/>
  <c r="P224" i="10"/>
  <c r="W228" i="10"/>
  <c r="P228" i="10"/>
  <c r="W270" i="10"/>
  <c r="P270" i="10"/>
  <c r="P25" i="10"/>
  <c r="W25" i="10"/>
  <c r="P31" i="10"/>
  <c r="W31" i="10"/>
  <c r="P566" i="10"/>
  <c r="W566" i="10"/>
  <c r="P537" i="10"/>
  <c r="W537" i="10"/>
  <c r="W550" i="10"/>
  <c r="P550" i="10"/>
  <c r="W402" i="10"/>
  <c r="P402" i="10"/>
  <c r="P441" i="10"/>
  <c r="W441" i="10"/>
  <c r="P369" i="10"/>
  <c r="W369" i="10"/>
  <c r="P371" i="10"/>
  <c r="W371" i="10"/>
  <c r="P358" i="10"/>
  <c r="W358" i="10"/>
  <c r="W83" i="10"/>
  <c r="P83" i="10"/>
  <c r="P449" i="10"/>
  <c r="W449" i="10"/>
  <c r="P268" i="10"/>
  <c r="W268" i="10"/>
  <c r="W306" i="10"/>
  <c r="P306" i="10"/>
  <c r="P128" i="10"/>
  <c r="W128" i="10"/>
  <c r="P134" i="10"/>
  <c r="W134" i="10"/>
  <c r="W108" i="10"/>
  <c r="P108" i="10"/>
  <c r="P315" i="10"/>
  <c r="W315" i="10"/>
  <c r="W522" i="10"/>
  <c r="P522" i="10"/>
  <c r="W117" i="10"/>
  <c r="P117" i="10"/>
  <c r="P160" i="10"/>
  <c r="W160" i="10"/>
  <c r="P481" i="10"/>
  <c r="W481" i="10"/>
  <c r="W374" i="10"/>
  <c r="P374" i="10"/>
  <c r="W501" i="10"/>
  <c r="P501" i="10"/>
  <c r="P437" i="10"/>
  <c r="W437" i="10"/>
  <c r="W382" i="10"/>
  <c r="P382" i="10"/>
  <c r="W480" i="10"/>
  <c r="P480" i="10"/>
  <c r="P525" i="10"/>
  <c r="W525" i="10"/>
  <c r="W459" i="10"/>
  <c r="P459" i="10"/>
  <c r="W461" i="10"/>
  <c r="P461" i="10"/>
  <c r="W447" i="10"/>
  <c r="P447" i="10"/>
  <c r="P244" i="10"/>
  <c r="W244" i="10"/>
  <c r="W150" i="10"/>
  <c r="P150" i="10"/>
  <c r="P43" i="10"/>
  <c r="W43" i="10"/>
  <c r="P92" i="10"/>
  <c r="W92" i="10"/>
  <c r="W223" i="10"/>
  <c r="P223" i="10"/>
  <c r="W370" i="10"/>
  <c r="P370" i="10"/>
  <c r="P357" i="10"/>
  <c r="W357" i="10"/>
  <c r="P422" i="10"/>
  <c r="W422" i="10"/>
  <c r="W172" i="10"/>
  <c r="P172" i="10"/>
  <c r="P86" i="10"/>
  <c r="W86" i="10"/>
  <c r="P132" i="10"/>
  <c r="W132" i="10"/>
  <c r="W263" i="10"/>
  <c r="P263" i="10"/>
  <c r="W414" i="10"/>
  <c r="P414" i="10"/>
  <c r="P401" i="10"/>
  <c r="W401" i="10"/>
  <c r="P469" i="10"/>
  <c r="W469" i="10"/>
  <c r="P245" i="10"/>
  <c r="W245" i="10"/>
  <c r="P130" i="10"/>
  <c r="W130" i="10"/>
  <c r="W168" i="10"/>
  <c r="P168" i="10"/>
  <c r="P24" i="10"/>
  <c r="W24" i="10"/>
  <c r="W460" i="10"/>
  <c r="P460" i="10"/>
  <c r="P446" i="10"/>
  <c r="W446" i="10"/>
  <c r="P520" i="10"/>
  <c r="W520" i="10"/>
  <c r="P313" i="10"/>
  <c r="W313" i="10"/>
  <c r="W91" i="10"/>
  <c r="P91" i="10"/>
  <c r="W136" i="10"/>
  <c r="P136" i="10"/>
  <c r="P541" i="10"/>
  <c r="W541" i="10"/>
  <c r="P289" i="10"/>
  <c r="W289" i="10"/>
  <c r="W405" i="10"/>
  <c r="P405" i="10"/>
  <c r="P408" i="10"/>
  <c r="W408" i="10"/>
  <c r="P348" i="10"/>
  <c r="W348" i="10"/>
  <c r="P154" i="10"/>
  <c r="W154" i="10"/>
  <c r="W194" i="10"/>
  <c r="P194" i="10"/>
  <c r="P53" i="10"/>
  <c r="W53" i="10"/>
  <c r="P492" i="10"/>
  <c r="W492" i="10"/>
  <c r="P479" i="10"/>
  <c r="W479" i="10"/>
  <c r="W546" i="10"/>
  <c r="P546" i="10"/>
  <c r="P347" i="10"/>
  <c r="W347" i="10"/>
  <c r="P28" i="10"/>
  <c r="W28" i="10"/>
  <c r="W73" i="10"/>
  <c r="P73" i="10"/>
  <c r="W211" i="10"/>
  <c r="P211" i="10"/>
  <c r="P352" i="10"/>
  <c r="W352" i="10"/>
  <c r="W337" i="10"/>
  <c r="P337" i="10"/>
  <c r="W407" i="10"/>
  <c r="P407" i="10"/>
  <c r="P147" i="10"/>
  <c r="W147" i="10"/>
  <c r="P27" i="10"/>
  <c r="W27" i="10"/>
  <c r="W167" i="10"/>
  <c r="P167" i="10"/>
  <c r="P210" i="10"/>
  <c r="W210" i="10"/>
  <c r="W139" i="10"/>
  <c r="P139" i="10"/>
  <c r="W556" i="10"/>
  <c r="P556" i="10"/>
  <c r="W190" i="10"/>
  <c r="P190" i="10"/>
  <c r="W504" i="10"/>
  <c r="P504" i="10"/>
  <c r="P440" i="10"/>
  <c r="W440" i="10"/>
  <c r="W378" i="10"/>
  <c r="P378" i="10"/>
  <c r="W417" i="10"/>
  <c r="P417" i="10"/>
  <c r="W334" i="10"/>
  <c r="P334" i="10"/>
  <c r="W336" i="10"/>
  <c r="P336" i="10"/>
  <c r="P323" i="10"/>
  <c r="W323" i="10"/>
  <c r="P327" i="10"/>
  <c r="W327" i="10"/>
  <c r="P248" i="10"/>
  <c r="W248" i="10"/>
  <c r="P44" i="10"/>
  <c r="W44" i="10"/>
  <c r="W96" i="10"/>
  <c r="P96" i="10"/>
  <c r="P551" i="10"/>
  <c r="W551" i="10"/>
  <c r="P555" i="10"/>
  <c r="W555" i="10"/>
  <c r="P237" i="10"/>
  <c r="W237" i="10"/>
  <c r="W362" i="10"/>
  <c r="P362" i="10"/>
  <c r="W299" i="10"/>
  <c r="P299" i="10"/>
  <c r="P415" i="10"/>
  <c r="W415" i="10"/>
  <c r="P455" i="10"/>
  <c r="W455" i="10"/>
  <c r="W384" i="10"/>
  <c r="P384" i="10"/>
  <c r="W386" i="10"/>
  <c r="P386" i="10"/>
  <c r="P373" i="10"/>
  <c r="W373" i="10"/>
  <c r="P120" i="10"/>
  <c r="W120" i="10"/>
  <c r="P570" i="10"/>
  <c r="W570" i="10"/>
  <c r="W141" i="10"/>
  <c r="P141" i="10"/>
  <c r="P269" i="10"/>
  <c r="W269" i="10"/>
  <c r="P23" i="10"/>
  <c r="W23" i="10"/>
  <c r="W569" i="10"/>
  <c r="P569" i="10"/>
  <c r="W545" i="10"/>
  <c r="P545" i="10"/>
  <c r="W114" i="10"/>
  <c r="P114" i="10"/>
  <c r="P506" i="10"/>
  <c r="W506" i="10"/>
  <c r="P249" i="10"/>
  <c r="W249" i="10"/>
  <c r="P131" i="10"/>
  <c r="W131" i="10"/>
  <c r="P173" i="10"/>
  <c r="W173" i="10"/>
  <c r="P543" i="10"/>
  <c r="W543" i="10"/>
  <c r="P420" i="10"/>
  <c r="W420" i="10"/>
  <c r="P544" i="10"/>
  <c r="W544" i="10"/>
  <c r="W453" i="10"/>
  <c r="P453" i="10"/>
  <c r="W396" i="10"/>
  <c r="P396" i="10"/>
  <c r="P204" i="10"/>
  <c r="W204" i="10"/>
  <c r="W242" i="10"/>
  <c r="P242" i="10"/>
  <c r="P112" i="10"/>
  <c r="W112" i="10"/>
  <c r="P552" i="10"/>
  <c r="W552" i="10"/>
  <c r="P542" i="10"/>
  <c r="W542" i="10"/>
  <c r="W536" i="10"/>
  <c r="P536" i="10"/>
  <c r="P410" i="10"/>
  <c r="W410" i="10"/>
  <c r="P240" i="10"/>
  <c r="W240" i="10"/>
  <c r="P282" i="10"/>
  <c r="W282" i="10"/>
  <c r="W60" i="10"/>
  <c r="P60" i="10"/>
  <c r="P62" i="10"/>
  <c r="W62" i="10"/>
  <c r="P33" i="10"/>
  <c r="W33" i="10"/>
  <c r="W94" i="10"/>
  <c r="P94" i="10"/>
  <c r="W487" i="10"/>
  <c r="P487" i="10"/>
  <c r="P280" i="10"/>
  <c r="W280" i="10"/>
  <c r="P318" i="10"/>
  <c r="W318" i="10"/>
  <c r="P152" i="10"/>
  <c r="W152" i="10"/>
  <c r="W158" i="10"/>
  <c r="P158" i="10"/>
  <c r="W138" i="10"/>
  <c r="P138" i="10"/>
  <c r="W383" i="10"/>
  <c r="P383" i="10"/>
  <c r="W560" i="10"/>
  <c r="P560" i="10"/>
  <c r="P115" i="10"/>
  <c r="W115" i="10"/>
  <c r="P241" i="10"/>
  <c r="W241" i="10"/>
  <c r="P286" i="10"/>
  <c r="W286" i="10"/>
  <c r="W483" i="10"/>
  <c r="P483" i="10"/>
  <c r="P391" i="10"/>
  <c r="W391" i="10"/>
  <c r="W48" i="10"/>
  <c r="P48" i="10"/>
  <c r="W456" i="10"/>
  <c r="P456" i="10"/>
  <c r="P55" i="10"/>
  <c r="W55" i="10"/>
  <c r="W304" i="10"/>
  <c r="P304" i="10"/>
  <c r="W342" i="10"/>
  <c r="P342" i="10"/>
  <c r="W202" i="10"/>
  <c r="P202" i="10"/>
  <c r="W208" i="10"/>
  <c r="P208" i="10"/>
  <c r="W188" i="10"/>
  <c r="P188" i="10"/>
  <c r="W507" i="10"/>
  <c r="P507" i="10"/>
  <c r="W127" i="10"/>
  <c r="P127" i="10"/>
  <c r="P192" i="10"/>
  <c r="W192" i="10"/>
  <c r="W230" i="10"/>
  <c r="P230" i="10"/>
  <c r="P100" i="10"/>
  <c r="W100" i="10"/>
  <c r="W540" i="10"/>
  <c r="P540" i="10"/>
  <c r="P530" i="10"/>
  <c r="W530" i="10"/>
  <c r="P471" i="10"/>
  <c r="W471" i="10"/>
  <c r="P395" i="10"/>
  <c r="W395" i="10"/>
  <c r="W191" i="10"/>
  <c r="P191" i="10"/>
  <c r="P317" i="10"/>
  <c r="W317" i="10"/>
  <c r="W81" i="10"/>
  <c r="P81" i="10"/>
  <c r="P133" i="10"/>
  <c r="W133" i="10"/>
  <c r="P107" i="10"/>
  <c r="W107" i="10"/>
  <c r="W219" i="10"/>
  <c r="P219" i="10"/>
  <c r="P349" i="10"/>
  <c r="W349" i="10"/>
  <c r="W526" i="10"/>
  <c r="P526" i="10"/>
  <c r="W17" i="10"/>
  <c r="P17" i="10"/>
  <c r="P63" i="10"/>
  <c r="W63" i="10"/>
  <c r="W527" i="10"/>
  <c r="P527" i="10"/>
  <c r="P553" i="10"/>
  <c r="W553" i="10"/>
  <c r="P109" i="10"/>
  <c r="W109" i="10"/>
  <c r="W521" i="10"/>
  <c r="P521" i="10"/>
  <c r="W457" i="10"/>
  <c r="P457" i="10"/>
  <c r="W68" i="10"/>
  <c r="P68" i="10"/>
  <c r="P205" i="10"/>
  <c r="W205" i="10"/>
  <c r="P246" i="10"/>
  <c r="W246" i="10"/>
  <c r="W339" i="10"/>
  <c r="P339" i="10"/>
  <c r="W214" i="10"/>
  <c r="P214" i="10"/>
  <c r="W406" i="10"/>
  <c r="P406" i="10"/>
  <c r="W547" i="10"/>
  <c r="P547" i="10"/>
  <c r="P488" i="10"/>
  <c r="W488" i="10"/>
  <c r="P58" i="10"/>
  <c r="W58" i="10"/>
  <c r="P110" i="10"/>
  <c r="W110" i="10"/>
  <c r="W563" i="10"/>
  <c r="P563" i="10"/>
  <c r="P74" i="10"/>
  <c r="W74" i="10"/>
  <c r="P309" i="10"/>
  <c r="W309" i="10"/>
  <c r="W377" i="10"/>
  <c r="P377" i="10"/>
  <c r="W314" i="10"/>
  <c r="P314" i="10"/>
  <c r="W291" i="10"/>
  <c r="P291" i="10"/>
  <c r="P47" i="10"/>
  <c r="W47" i="10"/>
  <c r="P187" i="10"/>
  <c r="W187" i="10"/>
  <c r="P320" i="10"/>
  <c r="W320" i="10"/>
  <c r="W307" i="10"/>
  <c r="P307" i="10"/>
  <c r="W376" i="10"/>
  <c r="P376" i="10"/>
  <c r="W84" i="10"/>
  <c r="P84" i="10"/>
  <c r="P153" i="10"/>
  <c r="W153" i="10"/>
  <c r="P281" i="10"/>
  <c r="W281" i="10"/>
  <c r="P38" i="10"/>
  <c r="W38" i="10"/>
  <c r="P26" i="10"/>
  <c r="W26" i="10"/>
  <c r="W421" i="10"/>
  <c r="P421" i="10"/>
  <c r="P145" i="10"/>
  <c r="W145" i="10"/>
  <c r="W21" i="10"/>
  <c r="P21" i="10"/>
  <c r="W333" i="10"/>
  <c r="P333" i="10"/>
  <c r="W354" i="10"/>
  <c r="P354" i="10"/>
  <c r="W392" i="10"/>
  <c r="P392" i="10"/>
  <c r="P301" i="10"/>
  <c r="W301" i="10"/>
  <c r="W303" i="10"/>
  <c r="P303" i="10"/>
  <c r="W288" i="10"/>
  <c r="P288" i="10"/>
  <c r="W435" i="10"/>
  <c r="P435" i="10"/>
  <c r="P426" i="10"/>
  <c r="W426" i="10"/>
  <c r="P390" i="10"/>
  <c r="W390" i="10"/>
  <c r="P429" i="10"/>
  <c r="W429" i="10"/>
  <c r="P350" i="10"/>
  <c r="W350" i="10"/>
  <c r="W353" i="10"/>
  <c r="P353" i="10"/>
  <c r="P338" i="10"/>
  <c r="W338" i="10"/>
  <c r="P49" i="10"/>
  <c r="W49" i="10"/>
  <c r="P290" i="10"/>
  <c r="W290" i="10"/>
  <c r="P427" i="10"/>
  <c r="W427" i="10"/>
  <c r="P468" i="10"/>
  <c r="W468" i="10"/>
  <c r="W398" i="10"/>
  <c r="P398" i="10"/>
  <c r="W400" i="10"/>
  <c r="P400" i="10"/>
  <c r="P388" i="10"/>
  <c r="W388" i="10"/>
  <c r="P146" i="10"/>
  <c r="W146" i="10"/>
  <c r="P20" i="10"/>
  <c r="W20" i="10"/>
  <c r="W267" i="10"/>
  <c r="P267" i="10"/>
  <c r="P18" i="10"/>
  <c r="W18" i="10"/>
  <c r="W161" i="10"/>
  <c r="P161" i="10"/>
  <c r="P283" i="10"/>
  <c r="W283" i="10"/>
  <c r="P259" i="10"/>
  <c r="W259" i="10"/>
  <c r="P344" i="10"/>
  <c r="W344" i="10"/>
  <c r="W19" i="10"/>
  <c r="P19" i="10"/>
  <c r="P451" i="10"/>
  <c r="W451" i="10"/>
  <c r="P495" i="10"/>
  <c r="W495" i="10"/>
  <c r="W428" i="10"/>
  <c r="P428" i="10"/>
  <c r="W431" i="10"/>
  <c r="P431" i="10"/>
  <c r="P419" i="10"/>
  <c r="W419" i="10"/>
  <c r="W196" i="10"/>
  <c r="P196" i="10"/>
  <c r="P93" i="10"/>
  <c r="W93" i="10"/>
  <c r="P340" i="10"/>
  <c r="W340" i="10"/>
  <c r="W380" i="10"/>
  <c r="P380" i="10"/>
  <c r="P278" i="10"/>
  <c r="W278" i="10"/>
  <c r="P284" i="10"/>
  <c r="W284" i="10"/>
  <c r="P264" i="10"/>
  <c r="W264" i="10"/>
  <c r="P310" i="10"/>
  <c r="W310" i="10"/>
  <c r="P365" i="10"/>
  <c r="W365" i="10"/>
  <c r="P57" i="10"/>
  <c r="W57" i="10"/>
  <c r="W106" i="10"/>
  <c r="P106" i="10"/>
  <c r="W235" i="10"/>
  <c r="P235" i="10"/>
  <c r="P385" i="10"/>
  <c r="W385" i="10"/>
  <c r="P372" i="10"/>
  <c r="W372" i="10"/>
  <c r="W436" i="10"/>
  <c r="P436" i="10"/>
  <c r="W197" i="10"/>
  <c r="P197" i="10"/>
  <c r="P42" i="10"/>
  <c r="W42" i="10"/>
  <c r="P181" i="10"/>
  <c r="W181" i="10"/>
  <c r="P222" i="10"/>
  <c r="W222" i="10"/>
  <c r="W189" i="10"/>
  <c r="P189" i="10"/>
  <c r="P113" i="10"/>
  <c r="W113" i="10"/>
  <c r="W238" i="10"/>
  <c r="P238" i="10"/>
  <c r="W412" i="10"/>
  <c r="P412" i="10"/>
  <c r="P360" i="10"/>
  <c r="W360" i="10"/>
  <c r="P227" i="10"/>
  <c r="W227" i="10"/>
  <c r="W355" i="10"/>
  <c r="P355" i="10"/>
  <c r="P125" i="10"/>
  <c r="W125" i="10"/>
  <c r="P207" i="10"/>
  <c r="W207" i="10"/>
  <c r="P185" i="10"/>
  <c r="W185" i="10"/>
  <c r="P295" i="10"/>
  <c r="W295" i="10"/>
  <c r="W538" i="10"/>
  <c r="P538" i="10"/>
  <c r="P85" i="10"/>
  <c r="W85" i="10"/>
  <c r="W217" i="10"/>
  <c r="P217" i="10"/>
  <c r="P260" i="10"/>
  <c r="W260" i="10"/>
  <c r="P389" i="10"/>
  <c r="W389" i="10"/>
  <c r="W266" i="10"/>
  <c r="P266" i="10"/>
  <c r="P484" i="10"/>
  <c r="W484" i="10"/>
  <c r="P559" i="10"/>
  <c r="W559" i="10"/>
  <c r="W524" i="10"/>
  <c r="P524" i="10"/>
  <c r="W166" i="10"/>
  <c r="P166" i="10"/>
  <c r="P206" i="10"/>
  <c r="W206" i="10"/>
  <c r="P65" i="10"/>
  <c r="W65" i="10"/>
  <c r="W511" i="10"/>
  <c r="P511" i="10"/>
  <c r="P499" i="10"/>
  <c r="W499" i="10"/>
  <c r="P558" i="10"/>
  <c r="W558" i="10"/>
  <c r="P363" i="10"/>
  <c r="W363" i="10"/>
  <c r="P16" i="10"/>
  <c r="W16" i="10"/>
  <c r="P59" i="10"/>
  <c r="W59" i="10"/>
  <c r="P199" i="10"/>
  <c r="W199" i="10"/>
  <c r="W335" i="10"/>
  <c r="P335" i="10"/>
  <c r="P322" i="10"/>
  <c r="W322" i="10"/>
  <c r="P393" i="10"/>
  <c r="W393" i="10"/>
  <c r="P121" i="10"/>
  <c r="W121" i="10"/>
  <c r="W508" i="10"/>
  <c r="P508" i="10"/>
  <c r="W34" i="10"/>
  <c r="P34" i="10"/>
  <c r="W490" i="10"/>
  <c r="P490" i="10"/>
  <c r="W512" i="10"/>
  <c r="P512" i="10"/>
  <c r="P514" i="10"/>
  <c r="W514" i="10"/>
  <c r="W296" i="10"/>
  <c r="P296" i="10"/>
  <c r="W200" i="10"/>
  <c r="P200" i="10"/>
  <c r="W29" i="10"/>
  <c r="P29" i="10"/>
  <c r="P80" i="10"/>
  <c r="W80" i="10"/>
  <c r="W539" i="10"/>
  <c r="P539" i="10"/>
  <c r="P463" i="10"/>
  <c r="W463" i="10"/>
  <c r="P163" i="10"/>
  <c r="W163" i="10"/>
  <c r="P346" i="10"/>
  <c r="W346" i="10"/>
  <c r="P276" i="10"/>
  <c r="W276" i="10"/>
  <c r="P72" i="10"/>
  <c r="W72" i="10"/>
  <c r="P124" i="10"/>
  <c r="W124" i="10"/>
  <c r="P478" i="10"/>
  <c r="W478" i="10"/>
  <c r="P213" i="10"/>
  <c r="W213" i="10"/>
  <c r="P359" i="10"/>
  <c r="W359" i="10"/>
  <c r="W394" i="10"/>
  <c r="P394" i="10"/>
  <c r="P332" i="10"/>
  <c r="W332" i="10"/>
  <c r="P142" i="10"/>
  <c r="W142" i="10"/>
  <c r="P182" i="10"/>
  <c r="W182" i="10"/>
  <c r="W39" i="10"/>
  <c r="P39" i="10"/>
  <c r="W476" i="10"/>
  <c r="P476" i="10"/>
  <c r="P462" i="10"/>
  <c r="W462" i="10"/>
  <c r="P534" i="10"/>
  <c r="W534" i="10"/>
  <c r="P331" i="10"/>
  <c r="W331" i="10"/>
  <c r="P105" i="10"/>
  <c r="W105" i="10"/>
  <c r="P148" i="10"/>
  <c r="W148" i="10"/>
  <c r="P565" i="10"/>
  <c r="W565" i="10"/>
  <c r="W324" i="10"/>
  <c r="P324" i="10"/>
  <c r="P448" i="10"/>
  <c r="W448" i="10"/>
  <c r="P423" i="10"/>
  <c r="W423" i="10"/>
  <c r="P364" i="10"/>
  <c r="W364" i="10"/>
  <c r="P493" i="10"/>
  <c r="W493" i="10"/>
  <c r="W22" i="10"/>
  <c r="P22" i="10"/>
  <c r="P475" i="10"/>
  <c r="W475" i="10"/>
  <c r="W494" i="10"/>
  <c r="P494" i="10"/>
  <c r="P500" i="10"/>
  <c r="W500" i="10"/>
  <c r="P272" i="10"/>
  <c r="W272" i="10"/>
  <c r="W175" i="10"/>
  <c r="P175" i="10"/>
  <c r="P216" i="10"/>
  <c r="W216" i="10"/>
  <c r="P255" i="10"/>
  <c r="W255" i="10"/>
  <c r="P126" i="10"/>
  <c r="W126" i="10"/>
  <c r="W564" i="10"/>
  <c r="P564" i="10"/>
  <c r="W554" i="10"/>
  <c r="P554" i="10"/>
  <c r="P573" i="10"/>
  <c r="W573" i="10"/>
  <c r="W424" i="10"/>
  <c r="P424" i="10"/>
  <c r="P203" i="10"/>
  <c r="W203" i="10"/>
  <c r="P329" i="10"/>
  <c r="W329" i="10"/>
  <c r="W97" i="10"/>
  <c r="P97" i="10"/>
  <c r="W157" i="10"/>
  <c r="P157" i="10"/>
  <c r="W135" i="10"/>
  <c r="P135" i="10"/>
  <c r="W243" i="10"/>
  <c r="P243" i="10"/>
  <c r="P221" i="10"/>
  <c r="W221" i="10"/>
  <c r="W104" i="10"/>
  <c r="P104" i="10"/>
  <c r="W144" i="10"/>
  <c r="P144" i="10"/>
  <c r="W275" i="10"/>
  <c r="P275" i="10"/>
  <c r="W430" i="10"/>
  <c r="P430" i="10"/>
  <c r="P418" i="10"/>
  <c r="W418" i="10"/>
  <c r="W485" i="10"/>
  <c r="P485" i="10"/>
  <c r="P273" i="10"/>
  <c r="W273" i="10"/>
  <c r="W239" i="10"/>
  <c r="P239" i="10"/>
  <c r="W367" i="10"/>
  <c r="P367" i="10"/>
  <c r="P137" i="10"/>
  <c r="W137" i="10"/>
  <c r="P231" i="10"/>
  <c r="W231" i="10"/>
  <c r="W209" i="10"/>
  <c r="P209" i="10"/>
  <c r="P311" i="10"/>
  <c r="W311" i="10"/>
  <c r="W375" i="10"/>
  <c r="P375" i="10"/>
  <c r="W316" i="10"/>
  <c r="P316" i="10"/>
  <c r="P356" i="10"/>
  <c r="W356" i="10"/>
  <c r="P226" i="10"/>
  <c r="W226" i="10"/>
  <c r="P232" i="10"/>
  <c r="W232" i="10"/>
  <c r="W212" i="10"/>
  <c r="P212" i="10"/>
  <c r="P562" i="10"/>
  <c r="W562" i="10"/>
  <c r="W225" i="10"/>
  <c r="P225" i="10"/>
  <c r="W180" i="10"/>
  <c r="P180" i="10"/>
  <c r="W218" i="10"/>
  <c r="P218" i="10"/>
  <c r="P82" i="10"/>
  <c r="W82" i="10"/>
  <c r="P528" i="10"/>
  <c r="W528" i="10"/>
  <c r="P513" i="10"/>
  <c r="W513" i="10"/>
  <c r="P571" i="10"/>
  <c r="W571" i="10"/>
  <c r="P381" i="10"/>
  <c r="W381" i="10"/>
  <c r="P15" i="10"/>
  <c r="W15" i="10"/>
  <c r="P155" i="10"/>
  <c r="W155" i="10"/>
  <c r="P198" i="10"/>
  <c r="W198" i="10"/>
  <c r="W40" i="10"/>
  <c r="P40" i="10"/>
  <c r="W515" i="10"/>
  <c r="P515" i="10"/>
  <c r="P140" i="10"/>
  <c r="W140" i="10"/>
  <c r="P486" i="10"/>
  <c r="W486" i="10"/>
  <c r="W425" i="10"/>
  <c r="P425" i="10"/>
  <c r="P56" i="10"/>
  <c r="W56" i="10"/>
  <c r="W193" i="10"/>
  <c r="P193" i="10"/>
  <c r="P234" i="10"/>
  <c r="W234" i="10"/>
  <c r="P265" i="10"/>
  <c r="W265" i="10"/>
  <c r="W164" i="10"/>
  <c r="P164" i="10"/>
  <c r="W343" i="10"/>
  <c r="P343" i="10"/>
  <c r="P535" i="10"/>
  <c r="W535" i="10"/>
  <c r="P472" i="10"/>
  <c r="W472" i="10"/>
  <c r="P103" i="10"/>
  <c r="W103" i="10"/>
  <c r="P229" i="10"/>
  <c r="W229" i="10"/>
  <c r="P274" i="10"/>
  <c r="W274" i="10"/>
  <c r="P434" i="10"/>
  <c r="W434" i="10"/>
  <c r="W325" i="10"/>
  <c r="P325" i="10"/>
  <c r="W533" i="10"/>
  <c r="P533" i="10"/>
  <c r="P572" i="10"/>
  <c r="W572" i="10"/>
  <c r="W561" i="10"/>
  <c r="P561" i="10"/>
  <c r="W292" i="10"/>
  <c r="P292" i="10"/>
  <c r="P330" i="10"/>
  <c r="W330" i="10"/>
  <c r="W177" i="10"/>
  <c r="P177" i="10"/>
  <c r="P184" i="10"/>
  <c r="W184" i="10"/>
  <c r="W162" i="10"/>
  <c r="P162" i="10"/>
  <c r="W442" i="10"/>
  <c r="P442" i="10"/>
  <c r="W549" i="10"/>
  <c r="P549" i="10"/>
  <c r="P129" i="10"/>
  <c r="W129" i="10"/>
  <c r="P254" i="10"/>
  <c r="W254" i="10"/>
  <c r="W298" i="10"/>
  <c r="P298" i="10"/>
  <c r="W532" i="10"/>
  <c r="P532" i="10"/>
  <c r="P467" i="10"/>
  <c r="W467" i="10"/>
  <c r="P79" i="10"/>
  <c r="W79" i="10"/>
  <c r="P548" i="10"/>
  <c r="W548" i="10"/>
  <c r="W176" i="10"/>
  <c r="P176" i="10"/>
  <c r="P143" i="10"/>
  <c r="W143" i="10"/>
  <c r="P186" i="10"/>
  <c r="W186" i="10"/>
  <c r="P568" i="10"/>
  <c r="W568" i="10"/>
  <c r="W464" i="10"/>
  <c r="P464" i="10"/>
  <c r="P75" i="10"/>
  <c r="W75" i="10"/>
  <c r="P470" i="10"/>
  <c r="W470" i="10"/>
  <c r="P411" i="10"/>
  <c r="W411" i="10"/>
  <c r="P366" i="10"/>
  <c r="W366" i="10"/>
  <c r="P404" i="10"/>
  <c r="W404" i="10"/>
  <c r="W319" i="10"/>
  <c r="P319" i="10"/>
  <c r="W321" i="10"/>
  <c r="P321" i="10"/>
  <c r="P308" i="10"/>
  <c r="W308" i="10"/>
  <c r="W557" i="10"/>
  <c r="P557" i="10"/>
  <c r="P489" i="10"/>
  <c r="W489" i="10"/>
  <c r="P69" i="10"/>
  <c r="W69" i="10"/>
  <c r="W119" i="10"/>
  <c r="P119" i="10"/>
  <c r="P247" i="10"/>
  <c r="W247" i="10"/>
  <c r="P399" i="10"/>
  <c r="W399" i="10"/>
  <c r="W387" i="10"/>
  <c r="P387" i="10"/>
  <c r="W450" i="10"/>
  <c r="P450" i="10"/>
  <c r="W438" i="10"/>
  <c r="P438" i="10"/>
  <c r="W252" i="10"/>
  <c r="P252" i="10"/>
  <c r="P294" i="10"/>
  <c r="W294" i="10"/>
  <c r="W95" i="10"/>
  <c r="P95" i="10"/>
  <c r="P102" i="10"/>
  <c r="W102" i="10"/>
  <c r="P67" i="10"/>
  <c r="W67" i="10"/>
  <c r="W201" i="10"/>
  <c r="P201" i="10"/>
  <c r="P505" i="10"/>
  <c r="W505" i="10"/>
  <c r="W116" i="10"/>
  <c r="P116" i="10"/>
  <c r="P156" i="10"/>
  <c r="W156" i="10"/>
  <c r="W287" i="10"/>
  <c r="P287" i="10"/>
  <c r="P444" i="10"/>
  <c r="W444" i="10"/>
  <c r="P432" i="10"/>
  <c r="W432" i="10"/>
  <c r="P503" i="10"/>
  <c r="W503" i="10"/>
  <c r="P297" i="10"/>
  <c r="W297" i="10"/>
  <c r="P465" i="10"/>
  <c r="W465" i="10"/>
  <c r="P510" i="10"/>
  <c r="W510" i="10"/>
  <c r="P443" i="10"/>
  <c r="W443" i="10"/>
  <c r="W445" i="10"/>
  <c r="P445" i="10"/>
  <c r="W433" i="10"/>
  <c r="P433" i="10"/>
  <c r="P220" i="10"/>
  <c r="W220" i="10"/>
  <c r="P123" i="10"/>
  <c r="W123" i="10"/>
  <c r="P328" i="10"/>
  <c r="W328" i="10"/>
  <c r="P368" i="10"/>
  <c r="W368" i="10"/>
  <c r="P250" i="10"/>
  <c r="W250" i="10"/>
  <c r="W257" i="10"/>
  <c r="P257" i="10"/>
  <c r="W236" i="10"/>
  <c r="P236" i="10"/>
  <c r="W41" i="10"/>
  <c r="P41" i="10"/>
  <c r="W300" i="10"/>
  <c r="P300" i="10"/>
  <c r="P178" i="10"/>
  <c r="W178" i="10"/>
  <c r="P305" i="10"/>
  <c r="W305" i="10"/>
  <c r="W64" i="10"/>
  <c r="P64" i="10"/>
  <c r="P101" i="10"/>
  <c r="W101" i="10"/>
  <c r="W66" i="10"/>
  <c r="P66" i="10"/>
  <c r="P195" i="10"/>
  <c r="W195" i="10"/>
  <c r="W277" i="10"/>
  <c r="P277" i="10"/>
  <c r="W458" i="10"/>
  <c r="P458" i="10"/>
  <c r="P215" i="10"/>
  <c r="W215" i="10"/>
  <c r="P341" i="10"/>
  <c r="W341" i="10"/>
  <c r="P111" i="10"/>
  <c r="W111" i="10"/>
  <c r="W183" i="10"/>
  <c r="P183" i="10"/>
  <c r="P159" i="10"/>
  <c r="W159" i="10"/>
  <c r="W271" i="10"/>
  <c r="P271" i="10"/>
  <c r="W473" i="10"/>
  <c r="P473" i="10"/>
  <c r="W502" i="10"/>
  <c r="P502" i="10"/>
  <c r="P251" i="10"/>
  <c r="W251" i="10"/>
  <c r="W379" i="10"/>
  <c r="P379" i="10"/>
  <c r="P149" i="10"/>
  <c r="W149" i="10"/>
  <c r="P256" i="10"/>
  <c r="W256" i="10"/>
  <c r="W233" i="10"/>
  <c r="P233" i="10"/>
  <c r="W326" i="10"/>
  <c r="P326" i="10"/>
  <c r="W516" i="10"/>
  <c r="P516" i="10"/>
  <c r="P439" i="10"/>
  <c r="W439" i="10"/>
  <c r="P482" i="10"/>
  <c r="W482" i="10"/>
  <c r="P413" i="10"/>
  <c r="W413" i="10"/>
  <c r="P416" i="10"/>
  <c r="W416" i="10"/>
  <c r="P403" i="10"/>
  <c r="W403" i="10"/>
  <c r="P170" i="10"/>
  <c r="W170" i="10"/>
  <c r="P54" i="10"/>
  <c r="W54" i="10"/>
  <c r="P279" i="10"/>
  <c r="W279" i="10"/>
  <c r="W30" i="10"/>
  <c r="P30" i="10"/>
  <c r="P174" i="10"/>
  <c r="W174" i="10"/>
  <c r="P302" i="10"/>
  <c r="W302" i="10"/>
  <c r="P285" i="10"/>
  <c r="W285" i="10"/>
  <c r="P361" i="10"/>
  <c r="W361" i="10"/>
  <c r="P50" i="10"/>
  <c r="W50" i="10"/>
  <c r="M700" i="10" l="1"/>
  <c r="M635" i="10"/>
  <c r="M720" i="10"/>
  <c r="O732" i="10"/>
  <c r="O659" i="10"/>
  <c r="M669" i="10"/>
  <c r="O723" i="10"/>
  <c r="M665" i="10"/>
  <c r="M640" i="10"/>
  <c r="M685" i="10"/>
  <c r="M666" i="10"/>
  <c r="O605" i="10"/>
  <c r="M629" i="10"/>
  <c r="M717" i="10"/>
  <c r="O717" i="10"/>
  <c r="M723" i="10"/>
  <c r="M577" i="10"/>
  <c r="O577" i="10"/>
  <c r="M584" i="10"/>
  <c r="O584" i="10"/>
  <c r="M641" i="10"/>
  <c r="O641" i="10"/>
  <c r="M637" i="10"/>
  <c r="O637" i="10"/>
  <c r="M651" i="10"/>
  <c r="O651" i="10"/>
  <c r="M179" i="10"/>
  <c r="O179" i="10"/>
  <c r="M582" i="10"/>
  <c r="O582" i="10"/>
  <c r="M725" i="10"/>
  <c r="O725" i="10"/>
  <c r="M122" i="10"/>
  <c r="O122" i="10"/>
  <c r="O666" i="10"/>
  <c r="M661" i="10"/>
  <c r="O661" i="10"/>
  <c r="M78" i="10"/>
  <c r="O78" i="10"/>
  <c r="M89" i="10"/>
  <c r="O89" i="10"/>
  <c r="M580" i="10"/>
  <c r="O580" i="10"/>
  <c r="M705" i="10"/>
  <c r="O705" i="10"/>
  <c r="M613" i="10"/>
  <c r="O613" i="10"/>
  <c r="M603" i="10"/>
  <c r="O603" i="10"/>
  <c r="M621" i="10"/>
  <c r="O621" i="10"/>
  <c r="M600" i="10"/>
  <c r="O600" i="10"/>
  <c r="M477" i="10"/>
  <c r="O477" i="10"/>
  <c r="O629" i="10" l="1"/>
  <c r="W629" i="10" s="1"/>
  <c r="M732" i="10"/>
  <c r="O700" i="10"/>
  <c r="P700" i="10" s="1"/>
  <c r="O685" i="10"/>
  <c r="P685" i="10" s="1"/>
  <c r="O635" i="10"/>
  <c r="P635" i="10" s="1"/>
  <c r="O669" i="10"/>
  <c r="P669" i="10" s="1"/>
  <c r="O665" i="10"/>
  <c r="P665" i="10" s="1"/>
  <c r="M659" i="10"/>
  <c r="O720" i="10"/>
  <c r="W720" i="10" s="1"/>
  <c r="O640" i="10"/>
  <c r="W640" i="10" s="1"/>
  <c r="M605" i="10"/>
  <c r="M517" i="10"/>
  <c r="O517" i="10"/>
  <c r="M668" i="10"/>
  <c r="O668" i="10"/>
  <c r="M683" i="10"/>
  <c r="O683" i="10"/>
  <c r="M583" i="10"/>
  <c r="O583" i="10"/>
  <c r="M454" i="10"/>
  <c r="O454" i="10"/>
  <c r="M498" i="10"/>
  <c r="O498" i="10"/>
  <c r="M690" i="10"/>
  <c r="O690" i="10"/>
  <c r="O620" i="10"/>
  <c r="M620" i="10"/>
  <c r="M645" i="10"/>
  <c r="O645" i="10"/>
  <c r="M626" i="10"/>
  <c r="O626" i="10"/>
  <c r="W705" i="10"/>
  <c r="P705" i="10"/>
  <c r="M731" i="10"/>
  <c r="O731" i="10"/>
  <c r="O622" i="10"/>
  <c r="M622" i="10"/>
  <c r="M585" i="10"/>
  <c r="O585" i="10"/>
  <c r="M253" i="10"/>
  <c r="O253" i="10"/>
  <c r="M727" i="10"/>
  <c r="O727" i="10"/>
  <c r="M497" i="10"/>
  <c r="O497" i="10"/>
  <c r="M519" i="10"/>
  <c r="O519" i="10"/>
  <c r="M88" i="10"/>
  <c r="O88" i="10"/>
  <c r="W577" i="10"/>
  <c r="P577" i="10"/>
  <c r="M653" i="10"/>
  <c r="O653" i="10"/>
  <c r="M628" i="10"/>
  <c r="O628" i="10"/>
  <c r="M679" i="10"/>
  <c r="O679" i="10"/>
  <c r="M681" i="10"/>
  <c r="O681" i="10"/>
  <c r="M594" i="10"/>
  <c r="O594" i="10"/>
  <c r="O597" i="10"/>
  <c r="M597" i="10"/>
  <c r="M715" i="10"/>
  <c r="O715" i="10"/>
  <c r="M662" i="10"/>
  <c r="O662" i="10"/>
  <c r="M578" i="10"/>
  <c r="O578" i="10"/>
  <c r="M607" i="10"/>
  <c r="O607" i="10"/>
  <c r="M625" i="10"/>
  <c r="O625" i="10"/>
  <c r="W732" i="10"/>
  <c r="P732" i="10"/>
  <c r="M721" i="10"/>
  <c r="O721" i="10"/>
  <c r="M650" i="10"/>
  <c r="O650" i="10"/>
  <c r="M689" i="10"/>
  <c r="O689" i="10"/>
  <c r="M590" i="10"/>
  <c r="O590" i="10"/>
  <c r="M726" i="10"/>
  <c r="O726" i="10"/>
  <c r="O656" i="10"/>
  <c r="M656" i="10"/>
  <c r="O698" i="10"/>
  <c r="M698" i="10"/>
  <c r="M699" i="10"/>
  <c r="O699" i="10"/>
  <c r="M692" i="10"/>
  <c r="O692" i="10"/>
  <c r="O728" i="10"/>
  <c r="M728" i="10"/>
  <c r="M703" i="10"/>
  <c r="O703" i="10"/>
  <c r="P613" i="10"/>
  <c r="W613" i="10"/>
  <c r="P605" i="10"/>
  <c r="W605" i="10"/>
  <c r="M579" i="10"/>
  <c r="O579" i="10"/>
  <c r="M711" i="10"/>
  <c r="O711" i="10"/>
  <c r="O693" i="10"/>
  <c r="M693" i="10"/>
  <c r="O632" i="10"/>
  <c r="M632" i="10"/>
  <c r="O706" i="10"/>
  <c r="M706" i="10"/>
  <c r="M491" i="10"/>
  <c r="O491" i="10"/>
  <c r="M695" i="10"/>
  <c r="O695" i="10"/>
  <c r="M604" i="10"/>
  <c r="O604" i="10"/>
  <c r="P89" i="10"/>
  <c r="W89" i="10"/>
  <c r="P122" i="10"/>
  <c r="W122" i="10"/>
  <c r="P651" i="10"/>
  <c r="W651" i="10"/>
  <c r="W723" i="10"/>
  <c r="P723" i="10"/>
  <c r="M646" i="10"/>
  <c r="O646" i="10"/>
  <c r="M615" i="10"/>
  <c r="O615" i="10"/>
  <c r="M608" i="10"/>
  <c r="O608" i="10"/>
  <c r="M660" i="10"/>
  <c r="O660" i="10"/>
  <c r="M262" i="10"/>
  <c r="O262" i="10"/>
  <c r="M735" i="10"/>
  <c r="O735" i="10"/>
  <c r="M674" i="10"/>
  <c r="O674" i="10"/>
  <c r="M714" i="10"/>
  <c r="O714" i="10"/>
  <c r="M734" i="10"/>
  <c r="O734" i="10"/>
  <c r="M596" i="10"/>
  <c r="O596" i="10"/>
  <c r="M595" i="10"/>
  <c r="O595" i="10"/>
  <c r="P582" i="10"/>
  <c r="W582" i="10"/>
  <c r="M623" i="10"/>
  <c r="O623" i="10"/>
  <c r="M687" i="10"/>
  <c r="O687" i="10"/>
  <c r="W580" i="10"/>
  <c r="P580" i="10"/>
  <c r="M77" i="10"/>
  <c r="O77" i="10"/>
  <c r="M664" i="10"/>
  <c r="O664" i="10"/>
  <c r="M602" i="10"/>
  <c r="O602" i="10"/>
  <c r="M684" i="10"/>
  <c r="O684" i="10"/>
  <c r="O90" i="10"/>
  <c r="M90" i="10"/>
  <c r="M675" i="10"/>
  <c r="O675" i="10"/>
  <c r="M409" i="10"/>
  <c r="O409" i="10"/>
  <c r="M647" i="10"/>
  <c r="O647" i="10"/>
  <c r="M35" i="10"/>
  <c r="O35" i="10"/>
  <c r="M611" i="10"/>
  <c r="O611" i="10"/>
  <c r="O701" i="10"/>
  <c r="M701" i="10"/>
  <c r="M616" i="10"/>
  <c r="O616" i="10"/>
  <c r="M694" i="10"/>
  <c r="O694" i="10"/>
  <c r="M617" i="10"/>
  <c r="O617" i="10"/>
  <c r="M592" i="10"/>
  <c r="O592" i="10"/>
  <c r="M610" i="10"/>
  <c r="O610" i="10"/>
  <c r="M576" i="10"/>
  <c r="O576" i="10"/>
  <c r="M710" i="10"/>
  <c r="O710" i="10"/>
  <c r="M618" i="10"/>
  <c r="O618" i="10"/>
  <c r="M599" i="10"/>
  <c r="O599" i="10"/>
  <c r="M691" i="10"/>
  <c r="O691" i="10"/>
  <c r="M730" i="10"/>
  <c r="O730" i="10"/>
  <c r="M642" i="10"/>
  <c r="O642" i="10"/>
  <c r="W621" i="10"/>
  <c r="P621" i="10"/>
  <c r="W717" i="10"/>
  <c r="P717" i="10"/>
  <c r="M718" i="10"/>
  <c r="O718" i="10"/>
  <c r="M722" i="10"/>
  <c r="O722" i="10"/>
  <c r="M676" i="10"/>
  <c r="O676" i="10"/>
  <c r="M631" i="10"/>
  <c r="O631" i="10"/>
  <c r="M736" i="10"/>
  <c r="O736" i="10"/>
  <c r="M98" i="10"/>
  <c r="O98" i="10"/>
  <c r="M591" i="10"/>
  <c r="O591" i="10"/>
  <c r="M466" i="10"/>
  <c r="O466" i="10"/>
  <c r="M70" i="10"/>
  <c r="O70" i="10"/>
  <c r="O673" i="10"/>
  <c r="M673" i="10"/>
  <c r="M716" i="10"/>
  <c r="O716" i="10"/>
  <c r="M634" i="10"/>
  <c r="O634" i="10"/>
  <c r="M708" i="10"/>
  <c r="O708" i="10"/>
  <c r="M697" i="10"/>
  <c r="O697" i="10"/>
  <c r="M713" i="10"/>
  <c r="O713" i="10"/>
  <c r="M589" i="10"/>
  <c r="O589" i="10"/>
  <c r="W725" i="10"/>
  <c r="P725" i="10"/>
  <c r="P637" i="10"/>
  <c r="W637" i="10"/>
  <c r="M496" i="10"/>
  <c r="O496" i="10"/>
  <c r="M652" i="10"/>
  <c r="O652" i="10"/>
  <c r="M655" i="10"/>
  <c r="O655" i="10"/>
  <c r="M636" i="10"/>
  <c r="O636" i="10"/>
  <c r="M45" i="10"/>
  <c r="O45" i="10"/>
  <c r="M648" i="10"/>
  <c r="O648" i="10"/>
  <c r="M712" i="10"/>
  <c r="O712" i="10"/>
  <c r="M663" i="10"/>
  <c r="O663" i="10"/>
  <c r="M670" i="10"/>
  <c r="O670" i="10"/>
  <c r="M345" i="10"/>
  <c r="O345" i="10"/>
  <c r="M696" i="10"/>
  <c r="O696" i="10"/>
  <c r="M619" i="10"/>
  <c r="O619" i="10"/>
  <c r="M587" i="10"/>
  <c r="O587" i="10"/>
  <c r="M657" i="10"/>
  <c r="O657" i="10"/>
  <c r="M654" i="10"/>
  <c r="O654" i="10"/>
  <c r="M702" i="10"/>
  <c r="O702" i="10"/>
  <c r="M680" i="10"/>
  <c r="O680" i="10"/>
  <c r="M614" i="10"/>
  <c r="O614" i="10"/>
  <c r="M171" i="10"/>
  <c r="O171" i="10"/>
  <c r="M258" i="10"/>
  <c r="O258" i="10"/>
  <c r="M733" i="10"/>
  <c r="O733" i="10"/>
  <c r="P179" i="10"/>
  <c r="W179" i="10"/>
  <c r="M624" i="10"/>
  <c r="O624" i="10"/>
  <c r="P477" i="10"/>
  <c r="W477" i="10"/>
  <c r="M46" i="10"/>
  <c r="O46" i="10"/>
  <c r="P78" i="10"/>
  <c r="W78" i="10"/>
  <c r="O643" i="10"/>
  <c r="M643" i="10"/>
  <c r="M638" i="10"/>
  <c r="O638" i="10"/>
  <c r="M99" i="10"/>
  <c r="O99" i="10"/>
  <c r="M593" i="10"/>
  <c r="O593" i="10"/>
  <c r="M452" i="10"/>
  <c r="O452" i="10"/>
  <c r="M601" i="10"/>
  <c r="O601" i="10"/>
  <c r="M630" i="10"/>
  <c r="O630" i="10"/>
  <c r="M644" i="10"/>
  <c r="O644" i="10"/>
  <c r="M724" i="10"/>
  <c r="O724" i="10"/>
  <c r="M729" i="10"/>
  <c r="O729" i="10"/>
  <c r="M667" i="10"/>
  <c r="O667" i="10"/>
  <c r="P584" i="10"/>
  <c r="W584" i="10"/>
  <c r="M581" i="10"/>
  <c r="O581" i="10"/>
  <c r="M688" i="10"/>
  <c r="O688" i="10"/>
  <c r="M518" i="10"/>
  <c r="O518" i="10"/>
  <c r="M586" i="10"/>
  <c r="O586" i="10"/>
  <c r="P666" i="10"/>
  <c r="W666" i="10"/>
  <c r="M118" i="10"/>
  <c r="O118" i="10"/>
  <c r="M639" i="10"/>
  <c r="O639" i="10"/>
  <c r="M682" i="10"/>
  <c r="O682" i="10"/>
  <c r="M76" i="10"/>
  <c r="O76" i="10"/>
  <c r="P600" i="10"/>
  <c r="W600" i="10"/>
  <c r="M606" i="10"/>
  <c r="O606" i="10"/>
  <c r="M36" i="10"/>
  <c r="O36" i="10"/>
  <c r="M633" i="10"/>
  <c r="O633" i="10"/>
  <c r="M37" i="10"/>
  <c r="O37" i="10"/>
  <c r="M474" i="10"/>
  <c r="O474" i="10"/>
  <c r="M678" i="10"/>
  <c r="O678" i="10"/>
  <c r="M598" i="10"/>
  <c r="O598" i="10"/>
  <c r="M575" i="10"/>
  <c r="O575" i="10"/>
  <c r="M612" i="10"/>
  <c r="O612" i="10"/>
  <c r="M574" i="10"/>
  <c r="O574" i="10"/>
  <c r="O719" i="10"/>
  <c r="M719" i="10"/>
  <c r="M87" i="10"/>
  <c r="O87" i="10"/>
  <c r="M704" i="10"/>
  <c r="O704" i="10"/>
  <c r="M658" i="10"/>
  <c r="O658" i="10"/>
  <c r="M627" i="10"/>
  <c r="O627" i="10"/>
  <c r="M649" i="10"/>
  <c r="O649" i="10"/>
  <c r="W603" i="10"/>
  <c r="P603" i="10"/>
  <c r="M351" i="10"/>
  <c r="O351" i="10"/>
  <c r="M261" i="10"/>
  <c r="O261" i="10"/>
  <c r="P661" i="10"/>
  <c r="W661" i="10"/>
  <c r="W641" i="10"/>
  <c r="P641" i="10"/>
  <c r="M671" i="10"/>
  <c r="O671" i="10"/>
  <c r="M709" i="10"/>
  <c r="O709" i="10"/>
  <c r="O588" i="10"/>
  <c r="M588" i="10"/>
  <c r="O609" i="10"/>
  <c r="M609" i="10"/>
  <c r="M672" i="10"/>
  <c r="O672" i="10"/>
  <c r="M677" i="10"/>
  <c r="O677" i="10"/>
  <c r="M567" i="10"/>
  <c r="O567" i="10"/>
  <c r="M71" i="10"/>
  <c r="O71" i="10"/>
  <c r="M707" i="10"/>
  <c r="O707" i="10"/>
  <c r="M686" i="10"/>
  <c r="O686" i="10"/>
  <c r="W659" i="10"/>
  <c r="P659" i="10"/>
  <c r="W700" i="10" l="1"/>
  <c r="W685" i="10"/>
  <c r="W669" i="10"/>
  <c r="P720" i="10"/>
  <c r="P640" i="10"/>
  <c r="P629" i="10"/>
  <c r="W665" i="10"/>
  <c r="W635" i="10"/>
  <c r="W688" i="10"/>
  <c r="P688" i="10"/>
  <c r="P631" i="10"/>
  <c r="W631" i="10"/>
  <c r="W734" i="10"/>
  <c r="P734" i="10"/>
  <c r="P608" i="10"/>
  <c r="W608" i="10"/>
  <c r="P590" i="10"/>
  <c r="W590" i="10"/>
  <c r="P607" i="10"/>
  <c r="W607" i="10"/>
  <c r="P681" i="10"/>
  <c r="W681" i="10"/>
  <c r="P519" i="10"/>
  <c r="W519" i="10"/>
  <c r="P731" i="10"/>
  <c r="W731" i="10"/>
  <c r="P498" i="10"/>
  <c r="W498" i="10"/>
  <c r="W46" i="10"/>
  <c r="P46" i="10"/>
  <c r="P672" i="10"/>
  <c r="W672" i="10"/>
  <c r="W711" i="10"/>
  <c r="P711" i="10"/>
  <c r="P644" i="10"/>
  <c r="W644" i="10"/>
  <c r="W642" i="10"/>
  <c r="P642" i="10"/>
  <c r="P673" i="10"/>
  <c r="W673" i="10"/>
  <c r="P627" i="10"/>
  <c r="W627" i="10"/>
  <c r="P733" i="10"/>
  <c r="W733" i="10"/>
  <c r="P610" i="10"/>
  <c r="W610" i="10"/>
  <c r="W615" i="10"/>
  <c r="P615" i="10"/>
  <c r="P36" i="10"/>
  <c r="W36" i="10"/>
  <c r="W697" i="10"/>
  <c r="P697" i="10"/>
  <c r="W466" i="10"/>
  <c r="P466" i="10"/>
  <c r="P722" i="10"/>
  <c r="W722" i="10"/>
  <c r="P691" i="10"/>
  <c r="W691" i="10"/>
  <c r="P592" i="10"/>
  <c r="W592" i="10"/>
  <c r="P35" i="10"/>
  <c r="W35" i="10"/>
  <c r="P602" i="10"/>
  <c r="W602" i="10"/>
  <c r="P623" i="10"/>
  <c r="W623" i="10"/>
  <c r="P674" i="10"/>
  <c r="W674" i="10"/>
  <c r="P646" i="10"/>
  <c r="W646" i="10"/>
  <c r="P695" i="10"/>
  <c r="W695" i="10"/>
  <c r="W579" i="10"/>
  <c r="P579" i="10"/>
  <c r="P699" i="10"/>
  <c r="W699" i="10"/>
  <c r="P650" i="10"/>
  <c r="W650" i="10"/>
  <c r="W662" i="10"/>
  <c r="P662" i="10"/>
  <c r="W628" i="10"/>
  <c r="K6" i="10" s="1"/>
  <c r="P628" i="10"/>
  <c r="W727" i="10"/>
  <c r="P727" i="10"/>
  <c r="P626" i="10"/>
  <c r="W626" i="10"/>
  <c r="P583" i="10"/>
  <c r="W583" i="10"/>
  <c r="P574" i="10"/>
  <c r="W574" i="10"/>
  <c r="P702" i="10"/>
  <c r="W702" i="10"/>
  <c r="P633" i="10"/>
  <c r="W633" i="10"/>
  <c r="W654" i="10"/>
  <c r="P654" i="10"/>
  <c r="W684" i="10"/>
  <c r="P684" i="10"/>
  <c r="W454" i="10"/>
  <c r="P454" i="10"/>
  <c r="P658" i="10"/>
  <c r="W658" i="10"/>
  <c r="P609" i="10"/>
  <c r="W609" i="10"/>
  <c r="P682" i="10"/>
  <c r="W682" i="10"/>
  <c r="W701" i="10"/>
  <c r="P701" i="10"/>
  <c r="P630" i="10"/>
  <c r="W630" i="10"/>
  <c r="P655" i="10"/>
  <c r="W655" i="10"/>
  <c r="P687" i="10"/>
  <c r="W687" i="10"/>
  <c r="P497" i="10"/>
  <c r="W497" i="10"/>
  <c r="P261" i="10"/>
  <c r="W261" i="10"/>
  <c r="P657" i="10"/>
  <c r="W657" i="10"/>
  <c r="P707" i="10"/>
  <c r="W707" i="10"/>
  <c r="P351" i="10"/>
  <c r="W351" i="10"/>
  <c r="W704" i="10"/>
  <c r="P704" i="10"/>
  <c r="P598" i="10"/>
  <c r="W598" i="10"/>
  <c r="P606" i="10"/>
  <c r="W606" i="10"/>
  <c r="P667" i="10"/>
  <c r="W667" i="10"/>
  <c r="W452" i="10"/>
  <c r="P452" i="10"/>
  <c r="P171" i="10"/>
  <c r="W171" i="10"/>
  <c r="W587" i="10"/>
  <c r="P587" i="10"/>
  <c r="P712" i="10"/>
  <c r="W712" i="10"/>
  <c r="W496" i="10"/>
  <c r="P496" i="10"/>
  <c r="P708" i="10"/>
  <c r="W708" i="10"/>
  <c r="W591" i="10"/>
  <c r="P591" i="10"/>
  <c r="W718" i="10"/>
  <c r="P718" i="10"/>
  <c r="P599" i="10"/>
  <c r="W599" i="10"/>
  <c r="W617" i="10"/>
  <c r="P617" i="10"/>
  <c r="P647" i="10"/>
  <c r="W647" i="10"/>
  <c r="W735" i="10"/>
  <c r="P735" i="10"/>
  <c r="P491" i="10"/>
  <c r="W491" i="10"/>
  <c r="P721" i="10"/>
  <c r="W721" i="10"/>
  <c r="W715" i="10"/>
  <c r="P715" i="10"/>
  <c r="P653" i="10"/>
  <c r="W653" i="10"/>
  <c r="P253" i="10"/>
  <c r="W253" i="10"/>
  <c r="W645" i="10"/>
  <c r="P645" i="10"/>
  <c r="P683" i="10"/>
  <c r="W683" i="10"/>
  <c r="P636" i="10"/>
  <c r="W636" i="10"/>
  <c r="P90" i="10"/>
  <c r="W90" i="10"/>
  <c r="W730" i="10"/>
  <c r="P730" i="10"/>
  <c r="P692" i="10"/>
  <c r="W692" i="10"/>
  <c r="W643" i="10"/>
  <c r="P643" i="10"/>
  <c r="P118" i="10"/>
  <c r="W118" i="10"/>
  <c r="P698" i="10"/>
  <c r="W698" i="10"/>
  <c r="P37" i="10"/>
  <c r="W37" i="10"/>
  <c r="W693" i="10"/>
  <c r="P693" i="10"/>
  <c r="P612" i="10"/>
  <c r="W612" i="10"/>
  <c r="P70" i="10"/>
  <c r="W70" i="10"/>
  <c r="W604" i="10"/>
  <c r="P604" i="10"/>
  <c r="P601" i="10"/>
  <c r="W601" i="10"/>
  <c r="P678" i="10"/>
  <c r="W678" i="10"/>
  <c r="P619" i="10"/>
  <c r="W619" i="10"/>
  <c r="W595" i="10"/>
  <c r="P595" i="10"/>
  <c r="W638" i="10"/>
  <c r="P638" i="10"/>
  <c r="W576" i="10"/>
  <c r="P576" i="10"/>
  <c r="W639" i="10"/>
  <c r="P639" i="10"/>
  <c r="P670" i="10"/>
  <c r="W670" i="10"/>
  <c r="P611" i="10"/>
  <c r="W611" i="10"/>
  <c r="P714" i="10"/>
  <c r="W714" i="10"/>
  <c r="W578" i="10"/>
  <c r="P578" i="10"/>
  <c r="W575" i="10"/>
  <c r="P575" i="10"/>
  <c r="W652" i="10"/>
  <c r="P652" i="10"/>
  <c r="P588" i="10"/>
  <c r="W588" i="10"/>
  <c r="W71" i="10"/>
  <c r="P71" i="10"/>
  <c r="W87" i="10"/>
  <c r="P87" i="10"/>
  <c r="W729" i="10"/>
  <c r="P729" i="10"/>
  <c r="P593" i="10"/>
  <c r="W593" i="10"/>
  <c r="W648" i="10"/>
  <c r="P648" i="10"/>
  <c r="P634" i="10"/>
  <c r="W634" i="10"/>
  <c r="W98" i="10"/>
  <c r="P98" i="10"/>
  <c r="P618" i="10"/>
  <c r="W618" i="10"/>
  <c r="P694" i="10"/>
  <c r="W694" i="10"/>
  <c r="P409" i="10"/>
  <c r="W409" i="10"/>
  <c r="W664" i="10"/>
  <c r="P664" i="10"/>
  <c r="W262" i="10"/>
  <c r="P262" i="10"/>
  <c r="P585" i="10"/>
  <c r="W585" i="10"/>
  <c r="P668" i="10"/>
  <c r="W668" i="10"/>
  <c r="P706" i="10"/>
  <c r="W706" i="10"/>
  <c r="P656" i="10"/>
  <c r="W656" i="10"/>
  <c r="P597" i="10"/>
  <c r="W597" i="10"/>
  <c r="P620" i="10"/>
  <c r="W620" i="10"/>
  <c r="W345" i="10"/>
  <c r="P345" i="10"/>
  <c r="P581" i="10"/>
  <c r="W581" i="10"/>
  <c r="P676" i="10"/>
  <c r="W676" i="10"/>
  <c r="W689" i="10"/>
  <c r="P689" i="10"/>
  <c r="P258" i="10"/>
  <c r="W258" i="10"/>
  <c r="W709" i="10"/>
  <c r="P709" i="10"/>
  <c r="P614" i="10"/>
  <c r="W614" i="10"/>
  <c r="W567" i="10"/>
  <c r="P567" i="10"/>
  <c r="P671" i="10"/>
  <c r="W671" i="10"/>
  <c r="P649" i="10"/>
  <c r="W649" i="10"/>
  <c r="P474" i="10"/>
  <c r="W474" i="10"/>
  <c r="W76" i="10"/>
  <c r="P76" i="10"/>
  <c r="P518" i="10"/>
  <c r="W518" i="10"/>
  <c r="P724" i="10"/>
  <c r="W724" i="10"/>
  <c r="W99" i="10"/>
  <c r="P99" i="10"/>
  <c r="P624" i="10"/>
  <c r="W624" i="10"/>
  <c r="W680" i="10"/>
  <c r="P680" i="10"/>
  <c r="W696" i="10"/>
  <c r="P696" i="10"/>
  <c r="P45" i="10"/>
  <c r="W45" i="10"/>
  <c r="W716" i="10"/>
  <c r="P716" i="10"/>
  <c r="P736" i="10"/>
  <c r="W736" i="10"/>
  <c r="P710" i="10"/>
  <c r="W710" i="10"/>
  <c r="P616" i="10"/>
  <c r="W616" i="10"/>
  <c r="P675" i="10"/>
  <c r="W675" i="10"/>
  <c r="P77" i="10"/>
  <c r="W77" i="10"/>
  <c r="W596" i="10"/>
  <c r="P596" i="10"/>
  <c r="P660" i="10"/>
  <c r="W660" i="10"/>
  <c r="P703" i="10"/>
  <c r="W703" i="10"/>
  <c r="P726" i="10"/>
  <c r="W726" i="10"/>
  <c r="P625" i="10"/>
  <c r="W625" i="10"/>
  <c r="P594" i="10"/>
  <c r="W594" i="10"/>
  <c r="P88" i="10"/>
  <c r="W88" i="10"/>
  <c r="P690" i="10"/>
  <c r="W690" i="10"/>
  <c r="P517" i="10"/>
  <c r="W517" i="10"/>
  <c r="P677" i="10"/>
  <c r="W677" i="10"/>
  <c r="P589" i="10"/>
  <c r="W589" i="10"/>
  <c r="W728" i="10"/>
  <c r="P728" i="10"/>
  <c r="P713" i="10"/>
  <c r="W713" i="10"/>
  <c r="P679" i="10"/>
  <c r="W679" i="10"/>
  <c r="W686" i="10"/>
  <c r="P686" i="10"/>
  <c r="W663" i="10"/>
  <c r="P663" i="10"/>
  <c r="P586" i="10"/>
  <c r="W586" i="10"/>
  <c r="W719" i="10"/>
  <c r="P719" i="10"/>
  <c r="P632" i="10"/>
  <c r="W632" i="10"/>
  <c r="P622" i="10"/>
  <c r="W622" i="10"/>
  <c r="K5" i="10" l="1"/>
  <c r="K4" i="10"/>
  <c r="K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Gach, Michalina</author>
  </authors>
  <commentList>
    <comment ref="AL14" authorId="0" shapeId="0" xr:uid="{BBF8C36D-5115-4F75-ADB5-525E2C0E7B79}">
      <text>
        <r>
          <rPr>
            <b/>
            <sz val="9"/>
            <color indexed="81"/>
            <rFont val="Tahoma"/>
            <family val="2"/>
          </rPr>
          <t>Kod pojawia się automatycznie - NIE ZMIENIAĆ!</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877438-5D0D-486F-A6AB-37C7F2DB6342}" keepAlive="1" name="Query - Customers" description="Connection to the 'Customers' query in the workbook." type="5" refreshedVersion="7" background="1" saveData="1">
    <dbPr connection="Provider=Microsoft.Mashup.OleDb.1;Data Source=$Workbook$;Location=Customers;Extended Properties=&quot;&quot;" command="SELECT * FROM [Customer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<sst xmlns="http://schemas.openxmlformats.org/spreadsheetml/2006/main" count="12449" uniqueCount="6742">
  <si>
    <t>*CENNIK BIC POLSKA sp. z o.o.</t>
  </si>
  <si>
    <t>Kod odblokowujący</t>
  </si>
  <si>
    <t>WARTOŚĆ ZAMÓWIENIA</t>
  </si>
  <si>
    <t>Nazwa klienta</t>
  </si>
  <si>
    <t>Adj Sched</t>
  </si>
  <si>
    <t>Adres</t>
  </si>
  <si>
    <t>W390PERM</t>
  </si>
  <si>
    <t>PROD SZKOLNO BIUROWE</t>
  </si>
  <si>
    <t>*rabaty naliczane sa kaskadowo</t>
  </si>
  <si>
    <t>Kod pocztowy</t>
  </si>
  <si>
    <t>ZAPALNICZKI</t>
  </si>
  <si>
    <t>CENNIKI:</t>
  </si>
  <si>
    <t>Nr klienta (dostawa)</t>
  </si>
  <si>
    <t>DO GOLENIA</t>
  </si>
  <si>
    <t>Nr klienta (płatnik)</t>
  </si>
  <si>
    <t>Termin płatności</t>
  </si>
  <si>
    <t>Rabat standardowy</t>
  </si>
  <si>
    <t>TOTAL:</t>
  </si>
  <si>
    <t>Opiekun klienta</t>
  </si>
  <si>
    <t>Numer PO</t>
  </si>
  <si>
    <t>WID code</t>
  </si>
  <si>
    <t>SKU EAN code</t>
  </si>
  <si>
    <t>Unit EAN code</t>
  </si>
  <si>
    <t>Name_Product description</t>
  </si>
  <si>
    <t>Category</t>
  </si>
  <si>
    <t>Sub-category</t>
  </si>
  <si>
    <t>Comment_WID change</t>
  </si>
  <si>
    <t>Netto price after longterm discount 2020</t>
  </si>
  <si>
    <t>Standard discount</t>
  </si>
  <si>
    <t>Additional quarter discount</t>
  </si>
  <si>
    <t>Ad-hoc quarter discount</t>
  </si>
  <si>
    <t>Individual discount</t>
  </si>
  <si>
    <t>SKU price after all discounts 2020</t>
  </si>
  <si>
    <t>UNIT priceafter all discounts</t>
  </si>
  <si>
    <t>Units/pack</t>
  </si>
  <si>
    <t>MOQ (sku)</t>
  </si>
  <si>
    <t>Outer or Inner quantity</t>
  </si>
  <si>
    <t>Order quantity by CUSTOMER</t>
  </si>
  <si>
    <t>Order rounding to MOQ</t>
  </si>
  <si>
    <t>Check</t>
  </si>
  <si>
    <t>Value</t>
  </si>
  <si>
    <t>Ordered products flag</t>
  </si>
  <si>
    <t>Inner quantity</t>
  </si>
  <si>
    <t>Outer quantity</t>
  </si>
  <si>
    <t>Quantity in layer</t>
  </si>
  <si>
    <t>Quantity on pallet</t>
  </si>
  <si>
    <t>EAN code (SKU)</t>
  </si>
  <si>
    <t>EAN code (unit)</t>
  </si>
  <si>
    <t>EAN code (outer)</t>
  </si>
  <si>
    <t>EAN code (pallet)</t>
  </si>
  <si>
    <t>Remarks</t>
  </si>
  <si>
    <t>WID Kod</t>
  </si>
  <si>
    <t>EAN SKU</t>
  </si>
  <si>
    <t>EAN szt</t>
  </si>
  <si>
    <t xml:space="preserve">Nazwa Produktu </t>
  </si>
  <si>
    <t>Kategoria</t>
  </si>
  <si>
    <t>Podkategoria</t>
  </si>
  <si>
    <t>Komentarz</t>
  </si>
  <si>
    <t>Cena Netto</t>
  </si>
  <si>
    <t>Rabat Długoterminowy</t>
  </si>
  <si>
    <t>Cena Netto Po Rabacie Długoterminowym</t>
  </si>
  <si>
    <t>Rabat Podstawowy</t>
  </si>
  <si>
    <t>Dodatkowy rabat kwartału (składany)</t>
  </si>
  <si>
    <t>Obowiązujący Rabat Kwartału (Zastępuje Długoterminowy)</t>
  </si>
  <si>
    <t>Rabat Indywidualny</t>
  </si>
  <si>
    <t>Сena SKU Po Wszystkich Rabatach</t>
  </si>
  <si>
    <t>Cena Sztuki Po Rabatach</t>
  </si>
  <si>
    <t>Szt/
Opak.</t>
  </si>
  <si>
    <t>Min. Ilość Zam. Sku</t>
  </si>
  <si>
    <t>Opak. Zbior.</t>
  </si>
  <si>
    <t>Zamówienie - Ilosc SKU [Szt]</t>
  </si>
  <si>
    <t>Zamówienie Po Zaokr. Do Pełnych Opak. [Szt]</t>
  </si>
  <si>
    <t>Spr</t>
  </si>
  <si>
    <t>Wartość</t>
  </si>
  <si>
    <t>Zamówione Produkty</t>
  </si>
  <si>
    <t>W Inner</t>
  </si>
  <si>
    <t>W Outer</t>
  </si>
  <si>
    <t>Na 
Warstwie</t>
  </si>
  <si>
    <t>Na Palecie</t>
  </si>
  <si>
    <t>Outerów na palecie</t>
  </si>
  <si>
    <t>Wartw na palecie</t>
  </si>
  <si>
    <t>Kod EAN 
(Sku)</t>
  </si>
  <si>
    <t>Kod EAN 
(Szt)</t>
  </si>
  <si>
    <t>Kod EAN Outercase</t>
  </si>
  <si>
    <t>Kod EAN
 Palety</t>
  </si>
  <si>
    <t>Uwagi</t>
  </si>
  <si>
    <t>PKWiU</t>
  </si>
  <si>
    <t>KOD CN - NOMENKLATURA SCALONA</t>
  </si>
  <si>
    <t>PC2 code</t>
  </si>
  <si>
    <t>ARTYKUŁY PIŚMIENNICZE</t>
  </si>
  <si>
    <t>0</t>
  </si>
  <si>
    <t>96081099</t>
  </si>
  <si>
    <t>3086121101113</t>
  </si>
  <si>
    <t>0070330101593</t>
  </si>
  <si>
    <t>03086128099222</t>
  </si>
  <si>
    <t>03086127487815</t>
  </si>
  <si>
    <t>3086121101144</t>
  </si>
  <si>
    <t>0070330101623</t>
  </si>
  <si>
    <t>03086128099239</t>
  </si>
  <si>
    <t>03086127487822</t>
  </si>
  <si>
    <t>3086121101120</t>
  </si>
  <si>
    <t>0070330101609</t>
  </si>
  <si>
    <t>03086128099246</t>
  </si>
  <si>
    <t>03086127487839</t>
  </si>
  <si>
    <t>3086121101137</t>
  </si>
  <si>
    <t>13086121101134</t>
  </si>
  <si>
    <t>03086127144138</t>
  </si>
  <si>
    <t>03086127488720</t>
  </si>
  <si>
    <t>03086127488737</t>
  </si>
  <si>
    <t>BIC Cristal Original Długopis niebieski Pudełko 50szt</t>
  </si>
  <si>
    <t>0070330129627</t>
  </si>
  <si>
    <t>3086123001060</t>
  </si>
  <si>
    <t>03086128478980</t>
  </si>
  <si>
    <t>03086127489925</t>
  </si>
  <si>
    <t>BIC Cristal Original Długopis czarny Pudełko 50szt</t>
  </si>
  <si>
    <t>0070330129665</t>
  </si>
  <si>
    <t>3086123001053</t>
  </si>
  <si>
    <t>03086128478973</t>
  </si>
  <si>
    <t>03086127489901</t>
  </si>
  <si>
    <t>BIC Cristal Original Długopis czerwony Pudełko 50szt</t>
  </si>
  <si>
    <t>0070330129634</t>
  </si>
  <si>
    <t>3086123001077</t>
  </si>
  <si>
    <t>03086128478997</t>
  </si>
  <si>
    <t>03086127489949</t>
  </si>
  <si>
    <t>BIC Cristal Original Długopis zielony Pudełko 50szt</t>
  </si>
  <si>
    <t>0070330129641</t>
  </si>
  <si>
    <t>3086123003040</t>
  </si>
  <si>
    <t>03086128759768</t>
  </si>
  <si>
    <t>03086127491478</t>
  </si>
  <si>
    <t>03086127489932</t>
  </si>
  <si>
    <t>03086127489918</t>
  </si>
  <si>
    <t>BIC Cristal Original Długopis niebieski Pudełko 90+10szt</t>
  </si>
  <si>
    <t>3086123278233</t>
  </si>
  <si>
    <t>03086129429103</t>
  </si>
  <si>
    <t>03086127427569</t>
  </si>
  <si>
    <t>BIC Cristal Exact Długopis niebieski Pudełko 20szt</t>
  </si>
  <si>
    <t>3086123594166</t>
  </si>
  <si>
    <t>3086123594197</t>
  </si>
  <si>
    <t>03086129926053</t>
  </si>
  <si>
    <t>03086127567838</t>
  </si>
  <si>
    <t>BIC Cristal Exact Długopis czarny Pudełko 20szt</t>
  </si>
  <si>
    <t>3086123594142</t>
  </si>
  <si>
    <t>3086123594203</t>
  </si>
  <si>
    <t>03086129926039</t>
  </si>
  <si>
    <t>03086127567814</t>
  </si>
  <si>
    <t>BIC Cristal Exact Długopis czerwony Pudełko 20szt</t>
  </si>
  <si>
    <t>3086123594159</t>
  </si>
  <si>
    <t>3086123594210</t>
  </si>
  <si>
    <t>03086129926046</t>
  </si>
  <si>
    <t>03086127567821</t>
  </si>
  <si>
    <t>BIC Cristal Re'new Metal Długopis niebieski Pudełko 1+2szt</t>
  </si>
  <si>
    <t>3086123640139</t>
  </si>
  <si>
    <t>03086129972029</t>
  </si>
  <si>
    <t>03086127603710</t>
  </si>
  <si>
    <t>96081092</t>
  </si>
  <si>
    <t>BIC Cristal Re'new Metal Długopis czarny Pudełko 1+2szt</t>
  </si>
  <si>
    <t>3086123640122</t>
  </si>
  <si>
    <t>03086129972012</t>
  </si>
  <si>
    <t>03086127603703</t>
  </si>
  <si>
    <t>BIC Cristal Soft Długopis niebieski Pudełko 50szt</t>
  </si>
  <si>
    <t>3086123355361</t>
  </si>
  <si>
    <t>3086123339903</t>
  </si>
  <si>
    <t>03086129514342</t>
  </si>
  <si>
    <t>03086127477687</t>
  </si>
  <si>
    <t>BIC Cristal Soft Długopis czarny Pudełko 50szt</t>
  </si>
  <si>
    <t>3086123355354</t>
  </si>
  <si>
    <t>3086123339910</t>
  </si>
  <si>
    <t>03086129514335</t>
  </si>
  <si>
    <t>03086127477670</t>
  </si>
  <si>
    <t>BIC Cristal Soft Długopis czerwony Pudełko 50szt</t>
  </si>
  <si>
    <t>3086123340640</t>
  </si>
  <si>
    <t>3086123339927</t>
  </si>
  <si>
    <t>03086129185207</t>
  </si>
  <si>
    <t>03086127639795</t>
  </si>
  <si>
    <t>BIC Cristal Soft Długopis zielony Pudełko 50szt</t>
  </si>
  <si>
    <t>3086123354913</t>
  </si>
  <si>
    <t>3086123339934</t>
  </si>
  <si>
    <t>03086129212194</t>
  </si>
  <si>
    <t>03086127639801</t>
  </si>
  <si>
    <t>BIC Cristal Up Długopis niebieski Blister 4szt</t>
  </si>
  <si>
    <t>3086123494688</t>
  </si>
  <si>
    <t>03086129498758</t>
  </si>
  <si>
    <t>03086127468616</t>
  </si>
  <si>
    <t>BIC Cristal Up Długopis mix AST Blister 4szt</t>
  </si>
  <si>
    <t>3086123494640</t>
  </si>
  <si>
    <t>03086129498710</t>
  </si>
  <si>
    <t>03086127468579</t>
  </si>
  <si>
    <t>BIC Cristal Up Długopis mix FUN Blister 4szt</t>
  </si>
  <si>
    <t>3086123494633</t>
  </si>
  <si>
    <t>03086129498703</t>
  </si>
  <si>
    <t>03086127468562</t>
  </si>
  <si>
    <t>BIC Cristal Up Długopis mix AST+FUN Blister 8szt</t>
  </si>
  <si>
    <t>3086123494626</t>
  </si>
  <si>
    <t>03086129498697</t>
  </si>
  <si>
    <t>03086127468555</t>
  </si>
  <si>
    <t>3086123494725</t>
  </si>
  <si>
    <t>3086123498228</t>
  </si>
  <si>
    <t>03086129498796</t>
  </si>
  <si>
    <t>03086127468654</t>
  </si>
  <si>
    <t>BIC Cristal Up Długopis czarny Pudełko 20szt</t>
  </si>
  <si>
    <t>3086123494732</t>
  </si>
  <si>
    <t>3086123498211</t>
  </si>
  <si>
    <t>03086129498802</t>
  </si>
  <si>
    <t>03086127468661</t>
  </si>
  <si>
    <t>BIC Cristal Up Długopis mix FUN Pudełko 20szt</t>
  </si>
  <si>
    <t>3086123498341</t>
  </si>
  <si>
    <t>03086129504466</t>
  </si>
  <si>
    <t>03086127472187</t>
  </si>
  <si>
    <t>BIC Cristal Multi Colour mix Pouch 10szt</t>
  </si>
  <si>
    <t>3086123460089</t>
  </si>
  <si>
    <t>03086129434374</t>
  </si>
  <si>
    <t>03086127432853</t>
  </si>
  <si>
    <t>BIC Cristal Multi Color mix Doypack 20szt</t>
  </si>
  <si>
    <t>3086123449008</t>
  </si>
  <si>
    <t>03086129420490</t>
  </si>
  <si>
    <t>03086127421864</t>
  </si>
  <si>
    <t>BIC Cristal Multi Colour mix Pudełko 20szt</t>
  </si>
  <si>
    <t>3086123379695</t>
  </si>
  <si>
    <t>03086129263813</t>
  </si>
  <si>
    <t>03086127352830</t>
  </si>
  <si>
    <t>BIC Cristal Large 1,6mm Długopis niebieski Pudełko 50szt</t>
  </si>
  <si>
    <t>3086123175570</t>
  </si>
  <si>
    <t>03086128806561</t>
  </si>
  <si>
    <t>03086127491676</t>
  </si>
  <si>
    <t>BIC Cristal Large 1,6mm Długopis czarny Pudełko 50szt</t>
  </si>
  <si>
    <t>3086123175495</t>
  </si>
  <si>
    <t>03086128806486</t>
  </si>
  <si>
    <t>03086127491652</t>
  </si>
  <si>
    <t>BIC Cristal Large 1,6mm Długopis czerw. Pudełko 50szt</t>
  </si>
  <si>
    <t>3086123651661</t>
  </si>
  <si>
    <t>03086129516254</t>
  </si>
  <si>
    <t>03086127615027</t>
  </si>
  <si>
    <t>BIC Round Stic Classic Długopis niebieski Pouch 3szt</t>
  </si>
  <si>
    <t>3086123307773</t>
  </si>
  <si>
    <t>03086129021529</t>
  </si>
  <si>
    <t>BIC Round Stic Classic Długopis mix AST Pouch 6szt</t>
  </si>
  <si>
    <t>3086123395978</t>
  </si>
  <si>
    <t>03086129290710</t>
  </si>
  <si>
    <t>03086127369043</t>
  </si>
  <si>
    <t>BIC Round Stic Classic Długopis niebieski Pouch 8szt</t>
  </si>
  <si>
    <t>3086123399297</t>
  </si>
  <si>
    <t>03086129284979</t>
  </si>
  <si>
    <t>03086127494998</t>
  </si>
  <si>
    <t>BIC Round Stic Classic Długopis czarny Pouch 8szt</t>
  </si>
  <si>
    <t>3086123399303</t>
  </si>
  <si>
    <t>03086129284986</t>
  </si>
  <si>
    <t>03086127495001</t>
  </si>
  <si>
    <t>BIC Round Stic Classic Długopis niebieski Pudełko 60szt</t>
  </si>
  <si>
    <t>3086123256378</t>
  </si>
  <si>
    <t>03086128932123</t>
  </si>
  <si>
    <t>03086127494837</t>
  </si>
  <si>
    <t>BIC Round Stic Classic Długopis czarny Pudełko 60szt</t>
  </si>
  <si>
    <t>3086123256385</t>
  </si>
  <si>
    <t>03086128932130</t>
  </si>
  <si>
    <t>03086127494776</t>
  </si>
  <si>
    <t>BIC Round Stic Classic Długopis niebieski BCL Pudełko 60szt</t>
  </si>
  <si>
    <t>3086123447837</t>
  </si>
  <si>
    <t>3086123442788</t>
  </si>
  <si>
    <t>03086129345984</t>
  </si>
  <si>
    <t>03086127495773</t>
  </si>
  <si>
    <t>BIC Round Stic Exact Długopis niebieski Blister 4szt</t>
  </si>
  <si>
    <t>3086123408067</t>
  </si>
  <si>
    <t>03086129328574</t>
  </si>
  <si>
    <t>03086127381014</t>
  </si>
  <si>
    <t>BIC Round Stic Exact Długopis mix AST Blister 4szt</t>
  </si>
  <si>
    <t>3086123408074</t>
  </si>
  <si>
    <t>03086129328581</t>
  </si>
  <si>
    <t>03086127381021</t>
  </si>
  <si>
    <t>BIC Round Stic Exact Długopis niebieski Pudełko 20szt</t>
  </si>
  <si>
    <t>3086123340879</t>
  </si>
  <si>
    <t>3086123350571</t>
  </si>
  <si>
    <t>03086129185436</t>
  </si>
  <si>
    <t>03086127314807</t>
  </si>
  <si>
    <t>BIC Round Stic Clic Długopis niebieski Blister 3szt</t>
  </si>
  <si>
    <t>3086123379626</t>
  </si>
  <si>
    <t>03086129263745</t>
  </si>
  <si>
    <t>03086127352762</t>
  </si>
  <si>
    <t>BIC Round Stic Clic Długopis niebieski Pudełko 20szt</t>
  </si>
  <si>
    <t>3086123379640</t>
  </si>
  <si>
    <t>3086123380417</t>
  </si>
  <si>
    <t>03086129263769</t>
  </si>
  <si>
    <t>03086127352786</t>
  </si>
  <si>
    <t>3086123256651</t>
  </si>
  <si>
    <t>03086128932406</t>
  </si>
  <si>
    <t>03086127493373</t>
  </si>
  <si>
    <t>3086123256644</t>
  </si>
  <si>
    <t>03086128932390</t>
  </si>
  <si>
    <t>03086127493359</t>
  </si>
  <si>
    <t>3086123175907</t>
  </si>
  <si>
    <t>0070330178229</t>
  </si>
  <si>
    <t>03086128806899</t>
  </si>
  <si>
    <t>03086127491713</t>
  </si>
  <si>
    <t>3086123175884</t>
  </si>
  <si>
    <t>0070330178212</t>
  </si>
  <si>
    <t>03086128806875</t>
  </si>
  <si>
    <t>03086127491706</t>
  </si>
  <si>
    <t>BIC Atlantis Classic Długopis niebieski Pudełko 12szt</t>
  </si>
  <si>
    <t>0070330136700</t>
  </si>
  <si>
    <t>3086123001305</t>
  </si>
  <si>
    <t>03086128871316</t>
  </si>
  <si>
    <t>03086127492260</t>
  </si>
  <si>
    <t>BIC Atlantis Classic Długopis czarny Pudełko 12szt</t>
  </si>
  <si>
    <t>0070330136717</t>
  </si>
  <si>
    <t>3086123001312</t>
  </si>
  <si>
    <t>03086128871323</t>
  </si>
  <si>
    <t>03086127492277</t>
  </si>
  <si>
    <t>BIC Atlantis Classic Długopis czerwony Pudełko 12szt</t>
  </si>
  <si>
    <t>0070330136724</t>
  </si>
  <si>
    <t>3086123001329</t>
  </si>
  <si>
    <t>03086128871330</t>
  </si>
  <si>
    <t>03086127492284</t>
  </si>
  <si>
    <t>BIC Atlantis Soft Długopis niebieski Blister 1szt</t>
  </si>
  <si>
    <t>0070330136663</t>
  </si>
  <si>
    <t>03086128031246</t>
  </si>
  <si>
    <t>BIC Atlantis Soft Długopis czarny Blister 1szt</t>
  </si>
  <si>
    <t>0070330136670</t>
  </si>
  <si>
    <t>03086128031253</t>
  </si>
  <si>
    <t>BIC Atlantis Soft Długopis niebieski Pudełko 12szt</t>
  </si>
  <si>
    <t>3086123307575</t>
  </si>
  <si>
    <t>0070330182813</t>
  </si>
  <si>
    <t>03086129021321</t>
  </si>
  <si>
    <t>03086127281833</t>
  </si>
  <si>
    <t>BIC Atlantis Soft Długopis czarny Pudełko 12szt</t>
  </si>
  <si>
    <t>3086123307582</t>
  </si>
  <si>
    <t>0070330182806</t>
  </si>
  <si>
    <t>03086129021338</t>
  </si>
  <si>
    <t>03086127281840</t>
  </si>
  <si>
    <t>BIC Bu3 Grip Długopis niebieski Blister 2szt</t>
  </si>
  <si>
    <t>3086123256491</t>
  </si>
  <si>
    <t>03086128932246</t>
  </si>
  <si>
    <t>03086127493328</t>
  </si>
  <si>
    <t>BIC Bu3 Grip Długopis niebieski Blister 4szt</t>
  </si>
  <si>
    <t>3086123360396</t>
  </si>
  <si>
    <t>03086129225774</t>
  </si>
  <si>
    <t>03086127333662</t>
  </si>
  <si>
    <t>BIC Bu3 Grip Długopis czarny Blister 4szt</t>
  </si>
  <si>
    <t>3086123342606</t>
  </si>
  <si>
    <t>03086129192434</t>
  </si>
  <si>
    <t>03086127316481</t>
  </si>
  <si>
    <t>BIC Soft Feel Długopis niebieski Blister 3szt</t>
  </si>
  <si>
    <t>3086123256460</t>
  </si>
  <si>
    <t>03086128932215</t>
  </si>
  <si>
    <t>BIC Soft Feel Długopis czarny Blister 3szt</t>
  </si>
  <si>
    <t>0070330133730</t>
  </si>
  <si>
    <t>03086128373957</t>
  </si>
  <si>
    <t>03086127047903</t>
  </si>
  <si>
    <t>BIC Soft Feel Długopis mix AST Blister 3szt</t>
  </si>
  <si>
    <t>0070330133990</t>
  </si>
  <si>
    <t>03086128373940</t>
  </si>
  <si>
    <t>03086127047897</t>
  </si>
  <si>
    <t>BIC Soft Feel Długopis niebieski Pudełko 12szt</t>
  </si>
  <si>
    <t>0070330914346</t>
  </si>
  <si>
    <t>03086128373988</t>
  </si>
  <si>
    <t>03086127489284</t>
  </si>
  <si>
    <t>BIC Soft Feel Długopis czarny Pudełko 12szt</t>
  </si>
  <si>
    <t>0070330914360</t>
  </si>
  <si>
    <t>03086128373971</t>
  </si>
  <si>
    <t>03086127489260</t>
  </si>
  <si>
    <t>BIC Soft Feel Długopis czerwony Pudełko 12szt</t>
  </si>
  <si>
    <t>0070330914384</t>
  </si>
  <si>
    <t>03086128373995</t>
  </si>
  <si>
    <t>03086127489307</t>
  </si>
  <si>
    <t>BIC 4 Colours Original Fine Długopis mix AST Pudełko 12szt</t>
  </si>
  <si>
    <t>3086123233843</t>
  </si>
  <si>
    <t>0070330101760</t>
  </si>
  <si>
    <t>03086129828678</t>
  </si>
  <si>
    <t>03086127620403</t>
  </si>
  <si>
    <t>BIC 4 Colours Original Długopis mix AST Blister 1szt</t>
  </si>
  <si>
    <t>3086121601613</t>
  </si>
  <si>
    <t>03086128020776</t>
  </si>
  <si>
    <t>BIC 4 Colours Original Długopis mix AST Pudełko 12szt</t>
  </si>
  <si>
    <t>3086123233829</t>
  </si>
  <si>
    <t>0070330101241</t>
  </si>
  <si>
    <t>03086129828661</t>
  </si>
  <si>
    <t>03086127620397</t>
  </si>
  <si>
    <t>BIC 4 Colours PRO Długopis mix AST Blister 1szt</t>
  </si>
  <si>
    <t>3086123291348</t>
  </si>
  <si>
    <t>03086128977858</t>
  </si>
  <si>
    <t>BIC 4 Colours PRO Długopis mix AST Pudełko 12szt</t>
  </si>
  <si>
    <t>3086123307544</t>
  </si>
  <si>
    <t>3086123290990</t>
  </si>
  <si>
    <t>03086129021291</t>
  </si>
  <si>
    <t>03086127281802</t>
  </si>
  <si>
    <t>BIC 4 Colours Original Długopis mix FUN Pudełko 12szt</t>
  </si>
  <si>
    <t>3086123219137</t>
  </si>
  <si>
    <t>3086123458253</t>
  </si>
  <si>
    <t>03086129828708</t>
  </si>
  <si>
    <t>03086127620434</t>
  </si>
  <si>
    <t>3086123681217</t>
  </si>
  <si>
    <t>3086123458260</t>
  </si>
  <si>
    <t>03086125038156</t>
  </si>
  <si>
    <t>03086127642924</t>
  </si>
  <si>
    <t>BIC 4 Colours Pastel Długopis Blister 1szt</t>
  </si>
  <si>
    <t>3086123740310</t>
  </si>
  <si>
    <t>03086125173222</t>
  </si>
  <si>
    <t>03086127699188</t>
  </si>
  <si>
    <t>3086123740266</t>
  </si>
  <si>
    <t>03086125173178</t>
  </si>
  <si>
    <t>BIC 4 Colours Pastel Długopis AST Pudełko 12szt</t>
  </si>
  <si>
    <t>3086123740297</t>
  </si>
  <si>
    <t>03086125173208</t>
  </si>
  <si>
    <t>03086127699164</t>
  </si>
  <si>
    <t>3086123538931</t>
  </si>
  <si>
    <t>03086125038064</t>
  </si>
  <si>
    <t>3086123680784</t>
  </si>
  <si>
    <t>03086125037722</t>
  </si>
  <si>
    <t>3086123681286</t>
  </si>
  <si>
    <t>03086125038224</t>
  </si>
  <si>
    <t>03086127642993</t>
  </si>
  <si>
    <t>3086123743922</t>
  </si>
  <si>
    <t>3086123679573</t>
  </si>
  <si>
    <t>03086125182057</t>
  </si>
  <si>
    <t>03086127702758</t>
  </si>
  <si>
    <t>3086123680807</t>
  </si>
  <si>
    <t>03086125037746</t>
  </si>
  <si>
    <t>3086123681101</t>
  </si>
  <si>
    <t>03086125038040</t>
  </si>
  <si>
    <t>3086123681385</t>
  </si>
  <si>
    <t>03086125038323</t>
  </si>
  <si>
    <t>03086127643099</t>
  </si>
  <si>
    <t>3086123743939</t>
  </si>
  <si>
    <t>3086123679559</t>
  </si>
  <si>
    <t>03086125182064</t>
  </si>
  <si>
    <t>03086127702765</t>
  </si>
  <si>
    <t>3086123594180</t>
  </si>
  <si>
    <t>03086129926077</t>
  </si>
  <si>
    <t>03086127567852</t>
  </si>
  <si>
    <t>BIC 4 Colours Message Boss Długopis AST Pudełko 12szt</t>
  </si>
  <si>
    <t>3086123593749</t>
  </si>
  <si>
    <t>3086123589476</t>
  </si>
  <si>
    <t>03086129925636</t>
  </si>
  <si>
    <t>03086127567418</t>
  </si>
  <si>
    <t>BIC 4 Colours Shine Długopis mix AST Blister 1szt</t>
  </si>
  <si>
    <t>3086123307513</t>
  </si>
  <si>
    <t>03086129021260</t>
  </si>
  <si>
    <t>BIC 4 Colours Shine Red Długopis mix AST Pudełko 12szt</t>
  </si>
  <si>
    <t>3086123537613</t>
  </si>
  <si>
    <t>3086123404137</t>
  </si>
  <si>
    <t>03086129828777</t>
  </si>
  <si>
    <t>03086127620502</t>
  </si>
  <si>
    <t>BIC 4 Colours Shine Gold Długopis mix AST Pudełko 12szt</t>
  </si>
  <si>
    <t>3086123537620</t>
  </si>
  <si>
    <t>3086123404120</t>
  </si>
  <si>
    <t>03086129828784</t>
  </si>
  <si>
    <t>03086127620519</t>
  </si>
  <si>
    <t>BIC 4 Colours Shine Silver Długopis mix AST Pudełko 12szt</t>
  </si>
  <si>
    <t>3086123343979</t>
  </si>
  <si>
    <t>3086123310384</t>
  </si>
  <si>
    <t>03086129828739</t>
  </si>
  <si>
    <t>03086127620465</t>
  </si>
  <si>
    <t>BIC 4 Colours Shine Blue Długopis mix AST Pudełko 12szt</t>
  </si>
  <si>
    <t>3086123494893</t>
  </si>
  <si>
    <t>3086123310421</t>
  </si>
  <si>
    <t>03086129828746</t>
  </si>
  <si>
    <t>03086127620472</t>
  </si>
  <si>
    <t>BIC 4 Colours Shine Pink Długopis mix AST Pudełko 12szt</t>
  </si>
  <si>
    <t>3086123502918</t>
  </si>
  <si>
    <t>3086123310391</t>
  </si>
  <si>
    <t>03086129828753</t>
  </si>
  <si>
    <t>03086127620489</t>
  </si>
  <si>
    <t>BIC 4 Colours Shine Purple Długopis mix AST Pudełko 12szt</t>
  </si>
  <si>
    <t>3086123502901</t>
  </si>
  <si>
    <t>3086123310407</t>
  </si>
  <si>
    <t>03086129828760</t>
  </si>
  <si>
    <t>03086127620496</t>
  </si>
  <si>
    <t>BIC 4 Colours Shine Mix Długopis mix AST Pudełko 12szt</t>
  </si>
  <si>
    <t>3086123537637</t>
  </si>
  <si>
    <t>03086129647750</t>
  </si>
  <si>
    <t>03086127521007</t>
  </si>
  <si>
    <t>BIC 4 Colours Rose Gold Długopis mix AST Blister 1szt</t>
  </si>
  <si>
    <t>3086123637634</t>
  </si>
  <si>
    <t>03086129999163</t>
  </si>
  <si>
    <t>BIC 4 Colours Rose Gold Długopis mix AST Pudełko 12szt</t>
  </si>
  <si>
    <t>3086123651739</t>
  </si>
  <si>
    <t>3086123636910</t>
  </si>
  <si>
    <t>03086125048940</t>
  </si>
  <si>
    <t>03086127648506</t>
  </si>
  <si>
    <t>BIC 4 Colours Gradient Długopis mix AST Blister 1szt</t>
  </si>
  <si>
    <t>3086123714236</t>
  </si>
  <si>
    <t>03086125110296</t>
  </si>
  <si>
    <t>BIC 4 Colours Gradient Długopis mix AST Blister 3szt</t>
  </si>
  <si>
    <t>3086123714243</t>
  </si>
  <si>
    <t>03086125110302</t>
  </si>
  <si>
    <t>BIC 4 Colours Gradient Długopis mix AST Pudełko 12szt</t>
  </si>
  <si>
    <t>3086123714281</t>
  </si>
  <si>
    <t>3086123713895</t>
  </si>
  <si>
    <t>03086125110340</t>
  </si>
  <si>
    <t>03086127674246</t>
  </si>
  <si>
    <t>BIC 4 Colours Wood Style Długopis mix AST Blister 1szt</t>
  </si>
  <si>
    <t>3086123709003</t>
  </si>
  <si>
    <t>03086125100358</t>
  </si>
  <si>
    <t>BIC 4 Colours Wood Style Długopis mix AST Blister 3szt</t>
  </si>
  <si>
    <t>3086123715363</t>
  </si>
  <si>
    <t>03086125114485</t>
  </si>
  <si>
    <t>BIC 4 Colours Wood Style Długopis mix AST Pudełko 12szt</t>
  </si>
  <si>
    <t>3086123704213</t>
  </si>
  <si>
    <t>3086123694064</t>
  </si>
  <si>
    <t>03086125089646</t>
  </si>
  <si>
    <t>03086127665053</t>
  </si>
  <si>
    <t>BIC 4 Colours Velours Długopis AST Blister 1szt</t>
  </si>
  <si>
    <t>3086123542723</t>
  </si>
  <si>
    <t>03086129672967</t>
  </si>
  <si>
    <t>BIC 4 Colours Velours Długopis AST Pudełko 3szt</t>
  </si>
  <si>
    <t>3086123593909</t>
  </si>
  <si>
    <t>03086129925797</t>
  </si>
  <si>
    <t>03086127567579</t>
  </si>
  <si>
    <t>BIC 4 Colours Velours Długopis mix AST Pudełko 12szt</t>
  </si>
  <si>
    <t>3086123542532</t>
  </si>
  <si>
    <t>03086129672776</t>
  </si>
  <si>
    <t>03086127525944</t>
  </si>
  <si>
    <t>BIC 4 Colours Grip Długopis mix AST Blister 1szt</t>
  </si>
  <si>
    <t>3086123214675</t>
  </si>
  <si>
    <t>03086128871293</t>
  </si>
  <si>
    <t>BIC 4 Colours Grip Długopis mix AST Pudełko 12szt</t>
  </si>
  <si>
    <t>3086123214743</t>
  </si>
  <si>
    <t>3086123372375</t>
  </si>
  <si>
    <t>03086128871361</t>
  </si>
  <si>
    <t>03086127213223</t>
  </si>
  <si>
    <t>BIC 4 Colours Grip Długopis mix FUN Blister 1szt</t>
  </si>
  <si>
    <t>3086123249936</t>
  </si>
  <si>
    <t>03086128922919</t>
  </si>
  <si>
    <t>BIC 4 Colours Grip Długopis mix FUN Pudełko 12szt</t>
  </si>
  <si>
    <t>3086123249929</t>
  </si>
  <si>
    <t>3086123372405</t>
  </si>
  <si>
    <t>03086128922902</t>
  </si>
  <si>
    <t>03086127240762</t>
  </si>
  <si>
    <t>BIC 4 Colours Grip PRO Długopis mix AST Pudełko 12szt</t>
  </si>
  <si>
    <t>3086123249950</t>
  </si>
  <si>
    <t>3086123372382</t>
  </si>
  <si>
    <t>03086128922933</t>
  </si>
  <si>
    <t>03086127240793</t>
  </si>
  <si>
    <t>BIC 4 Colours 3+1 Długopis+Refill Blister 1+12szt</t>
  </si>
  <si>
    <t>3086123449541</t>
  </si>
  <si>
    <t>03086129421039</t>
  </si>
  <si>
    <t>03086127422403</t>
  </si>
  <si>
    <t>BIC 4 Colours 3+1 Długopis mix AST Pudełko 12szt</t>
  </si>
  <si>
    <t>3086123449558</t>
  </si>
  <si>
    <t>3086123449701</t>
  </si>
  <si>
    <t>03086129421046</t>
  </si>
  <si>
    <t>03086127422410</t>
  </si>
  <si>
    <t>BIC 4 Colours Counter Pen Długopis niebieski Pudełko 1szt</t>
  </si>
  <si>
    <t>3086123340596</t>
  </si>
  <si>
    <t>03086129185153</t>
  </si>
  <si>
    <t>03086127314524</t>
  </si>
  <si>
    <t>BIC Kids Evolution HB Ołówek bez gumki Blister 2szt</t>
  </si>
  <si>
    <t>3086123342781</t>
  </si>
  <si>
    <t>03086129192618</t>
  </si>
  <si>
    <t>03086127316665</t>
  </si>
  <si>
    <t>96091010</t>
  </si>
  <si>
    <t>BIC Kids Evolution HB Ołówek niebieski bez gumki Pudełko 12szt</t>
  </si>
  <si>
    <t>3086123342798</t>
  </si>
  <si>
    <t>3086123345768</t>
  </si>
  <si>
    <t>03086129192625</t>
  </si>
  <si>
    <t>03086127316672</t>
  </si>
  <si>
    <t>BIC Kids Evolution HB Ołówek różowy bez gumki Pudełko 12szt</t>
  </si>
  <si>
    <t>3086123342804</t>
  </si>
  <si>
    <t>3086123345775</t>
  </si>
  <si>
    <t>03086129192632</t>
  </si>
  <si>
    <t>03086127316689</t>
  </si>
  <si>
    <t>BIC Gel-ocity Stic 0.5mm Długopis żelowy niebieski Pouch 2szt</t>
  </si>
  <si>
    <t>3086123589681</t>
  </si>
  <si>
    <t>03086129897070</t>
  </si>
  <si>
    <t>BIC Gel-ocity Stic 0.5mm Długopis żelowy czarny Pouch 2szt</t>
  </si>
  <si>
    <t>3086123589698</t>
  </si>
  <si>
    <t>03086129897087</t>
  </si>
  <si>
    <t>03086127563014</t>
  </si>
  <si>
    <t>BIC Gel-ocity Stic 0.5mm Długopis żelowy AST Pouch 4szt</t>
  </si>
  <si>
    <t>3086123594104</t>
  </si>
  <si>
    <t>03086129925995</t>
  </si>
  <si>
    <t>03086127567777</t>
  </si>
  <si>
    <t>CEL1010265</t>
  </si>
  <si>
    <t>BIC Gel-ocity Stic 0.5mm Długopis żelowy niebieski Pudełko 30szt</t>
  </si>
  <si>
    <t>3086123546295</t>
  </si>
  <si>
    <t>3086123546349</t>
  </si>
  <si>
    <t>03086129684847</t>
  </si>
  <si>
    <t>03086127529690</t>
  </si>
  <si>
    <t>96081019</t>
  </si>
  <si>
    <t>CEL1010266</t>
  </si>
  <si>
    <t>BIC Gel-ocity Stic 0.5mm Długopis żelowy czarny Pudełko 30szt</t>
  </si>
  <si>
    <t>3086123546301</t>
  </si>
  <si>
    <t>3086123546332</t>
  </si>
  <si>
    <t>03086129684854</t>
  </si>
  <si>
    <t>03086127529706</t>
  </si>
  <si>
    <t>BIC Gel-ocity Original Długopis żelowy niebieski Blister 2szt</t>
  </si>
  <si>
    <t>3086123537422</t>
  </si>
  <si>
    <t>03086129647545</t>
  </si>
  <si>
    <t>03086127520796</t>
  </si>
  <si>
    <t>BIC Gel-ocity Original Długopis żelowy czarny Blister 2szt</t>
  </si>
  <si>
    <t>3086123537484</t>
  </si>
  <si>
    <t>03086129647606</t>
  </si>
  <si>
    <t>03086127520857</t>
  </si>
  <si>
    <t>BIC Gel-ocity Original Długopis żelowy czarny Pudełko 12szt</t>
  </si>
  <si>
    <t>3086126600659</t>
  </si>
  <si>
    <t>3086126600628</t>
  </si>
  <si>
    <t>03086128205654</t>
  </si>
  <si>
    <t>03086127489062</t>
  </si>
  <si>
    <t>BIC Gel-ocity Original Długopis żelowy czerwony Pudełko 12szt</t>
  </si>
  <si>
    <t>3086126600673</t>
  </si>
  <si>
    <t>3086126600642</t>
  </si>
  <si>
    <t>3086123735262</t>
  </si>
  <si>
    <t>03086125164046</t>
  </si>
  <si>
    <t>03086127694213</t>
  </si>
  <si>
    <t>3086123735293</t>
  </si>
  <si>
    <t>03086125165111</t>
  </si>
  <si>
    <t>03086127694244</t>
  </si>
  <si>
    <t>3086123735323</t>
  </si>
  <si>
    <t>03086125165142</t>
  </si>
  <si>
    <t>03086127694275</t>
  </si>
  <si>
    <t>96086000</t>
  </si>
  <si>
    <t>3086123735590</t>
  </si>
  <si>
    <t>03086125165418</t>
  </si>
  <si>
    <t>03086127694541</t>
  </si>
  <si>
    <t>3086123735316</t>
  </si>
  <si>
    <t>03086125165135</t>
  </si>
  <si>
    <t>03086127694268</t>
  </si>
  <si>
    <t>3086123735361</t>
  </si>
  <si>
    <t>3086123730731</t>
  </si>
  <si>
    <t>03086125165180</t>
  </si>
  <si>
    <t>03086127694312</t>
  </si>
  <si>
    <t>3086123735415</t>
  </si>
  <si>
    <t>3086123730748</t>
  </si>
  <si>
    <t>03086125165234</t>
  </si>
  <si>
    <t>03086127694367</t>
  </si>
  <si>
    <t>3086123735422</t>
  </si>
  <si>
    <t>3086123730755</t>
  </si>
  <si>
    <t>03086125165241</t>
  </si>
  <si>
    <t>03086127694374</t>
  </si>
  <si>
    <t>3086123735491</t>
  </si>
  <si>
    <t>3086123730762</t>
  </si>
  <si>
    <t>03086125165319</t>
  </si>
  <si>
    <t>03086127694442</t>
  </si>
  <si>
    <t>BIC Intensity Quick Dry Długopis żelowy niebieski Blister 1szt</t>
  </si>
  <si>
    <t>3086123537538</t>
  </si>
  <si>
    <t>03086129647651</t>
  </si>
  <si>
    <t>03086127520901</t>
  </si>
  <si>
    <t>BIC Intensity Quick Dry Długopis żelowy czarny Blister 1szt</t>
  </si>
  <si>
    <t>3086123537521</t>
  </si>
  <si>
    <t>03086129647644</t>
  </si>
  <si>
    <t>03086127520895</t>
  </si>
  <si>
    <t>BIC Intensity Quick Dry Długopis żelowy niebieski Blister 1+2szt</t>
  </si>
  <si>
    <t>3086123651777</t>
  </si>
  <si>
    <t>03086129517572</t>
  </si>
  <si>
    <t>03086127615133</t>
  </si>
  <si>
    <t>BIC Intensity Quick Dry Długopis żelowy mix AST Blister 3szt</t>
  </si>
  <si>
    <t>3086123494886</t>
  </si>
  <si>
    <t>03086129498956</t>
  </si>
  <si>
    <t>03086127468814</t>
  </si>
  <si>
    <t>BIC Intensity Quick Dry Długopis żelowy niebieski Pudełko 12szt</t>
  </si>
  <si>
    <t>3086123498303</t>
  </si>
  <si>
    <t>3086123457560</t>
  </si>
  <si>
    <t>03086129504428</t>
  </si>
  <si>
    <t>03086127472149</t>
  </si>
  <si>
    <t>BIC Intensity Quick Dry Długopis żelowy czarny Pudełko 12szt</t>
  </si>
  <si>
    <t>3086123494664</t>
  </si>
  <si>
    <t>3086123457553</t>
  </si>
  <si>
    <t>03086129498734</t>
  </si>
  <si>
    <t>03086127468593</t>
  </si>
  <si>
    <t>BIC Intensity Quick Dry Długopis żelowy czerwony Pudełko 12szt</t>
  </si>
  <si>
    <t>3086123494671</t>
  </si>
  <si>
    <t>3086123457591</t>
  </si>
  <si>
    <t>03086129498741</t>
  </si>
  <si>
    <t>03086127468609</t>
  </si>
  <si>
    <t>BIC Intensity Quick Dry Długopis żelowy mix FUN Pudełko 12szt</t>
  </si>
  <si>
    <t>3086123538146</t>
  </si>
  <si>
    <t>03086129648269</t>
  </si>
  <si>
    <t>03086127521519</t>
  </si>
  <si>
    <t>BIC Intensity Quick Dry Mix BCL Counter Display EU 48szt</t>
  </si>
  <si>
    <t>3086123537736</t>
  </si>
  <si>
    <t>03086129647859</t>
  </si>
  <si>
    <t>03086127521106</t>
  </si>
  <si>
    <t>BIC Cristal Re'new Metal Wkład niebieski Pudełko 3szt</t>
  </si>
  <si>
    <t>3086123681446</t>
  </si>
  <si>
    <t>03086125038385</t>
  </si>
  <si>
    <t>03086127643150</t>
  </si>
  <si>
    <t>BIC Cristal Re'new Metal Wkład czarny Pudełko 3szt</t>
  </si>
  <si>
    <t>3086123681453</t>
  </si>
  <si>
    <t>03086125038392</t>
  </si>
  <si>
    <t>03086127643167</t>
  </si>
  <si>
    <t>BIC Atlantis Classic, Soft Wkład niebieski Blister 2szt</t>
  </si>
  <si>
    <t>3086129900022</t>
  </si>
  <si>
    <t>03086128924098</t>
  </si>
  <si>
    <t>BIC Atlantis Classic, Soft Wkład czarny Blister 2szt</t>
  </si>
  <si>
    <t>3086129900015</t>
  </si>
  <si>
    <t>03086128924104</t>
  </si>
  <si>
    <t>BIC 4 Colours Original Wkład niebieski Blister 2szt</t>
  </si>
  <si>
    <t>3086123402942</t>
  </si>
  <si>
    <t>03086129317783</t>
  </si>
  <si>
    <t>BIC 4 Colours Original Wkład czarny Blister 2szt</t>
  </si>
  <si>
    <t>3086123402959</t>
  </si>
  <si>
    <t>03086129317790</t>
  </si>
  <si>
    <t>BIC 4 Colours Original Wkład czerwony Blister 2szt</t>
  </si>
  <si>
    <t>3086123397699</t>
  </si>
  <si>
    <t>03086129292431</t>
  </si>
  <si>
    <t>BIC 4 Colours Original Wkład zielony Blister 2szt</t>
  </si>
  <si>
    <t>3086123397767</t>
  </si>
  <si>
    <t>03086129292509</t>
  </si>
  <si>
    <t>BIC 4 Colours Original Wkład czarny Pudełko 50szt</t>
  </si>
  <si>
    <t>3086121901744</t>
  </si>
  <si>
    <t>23086121901748</t>
  </si>
  <si>
    <t>03086127487372</t>
  </si>
  <si>
    <t>BIC Gel-ocity Original Wkład niebieski Blister 2 szt</t>
  </si>
  <si>
    <t>3086126781990</t>
  </si>
  <si>
    <t>03086128622291</t>
  </si>
  <si>
    <t>BIC Gel-ocity Original Wkład czarny Blister 2 szt</t>
  </si>
  <si>
    <t>3086126781983</t>
  </si>
  <si>
    <t>03086128622284</t>
  </si>
  <si>
    <t>BIC Intensity Quick Dry Wkład niebieski Blister 2szt</t>
  </si>
  <si>
    <t>3086123543546</t>
  </si>
  <si>
    <t>03086129673780</t>
  </si>
  <si>
    <t>BIC Intensity Quick Dry Wkład czarny Blister 2szt</t>
  </si>
  <si>
    <t>3086123542396</t>
  </si>
  <si>
    <t>03086129672639</t>
  </si>
  <si>
    <t>3086123735354</t>
  </si>
  <si>
    <t>03086125165173</t>
  </si>
  <si>
    <t>03086127694305</t>
  </si>
  <si>
    <t>3086123735392</t>
  </si>
  <si>
    <t>03086125165210</t>
  </si>
  <si>
    <t>03086127694343</t>
  </si>
  <si>
    <t>BIC Intensity Fine Cienkopisy mix AST Blister 4szt</t>
  </si>
  <si>
    <t>3086123449336</t>
  </si>
  <si>
    <t>03086129420827</t>
  </si>
  <si>
    <t>03086127422199</t>
  </si>
  <si>
    <t>96082000</t>
  </si>
  <si>
    <t>BIC Intensity Fine Cienkopisy mix FUN Blister 4szt</t>
  </si>
  <si>
    <t>3086123449275</t>
  </si>
  <si>
    <t>03086129420766</t>
  </si>
  <si>
    <t>03086127422137</t>
  </si>
  <si>
    <t>BIC Intensity Fine Cienkopisy mix Pastel Blister 6szt</t>
  </si>
  <si>
    <t>3086123498334</t>
  </si>
  <si>
    <t>03086125039245</t>
  </si>
  <si>
    <t>BIC Intensity Fine Cienkopisy mix Rainbow Blister 6szt</t>
  </si>
  <si>
    <t>3086123498327</t>
  </si>
  <si>
    <t>03086125039269</t>
  </si>
  <si>
    <t>BIC Intensity Fine Cienkopisy mix AST+FUN Blister 8szt</t>
  </si>
  <si>
    <t>3086123449268</t>
  </si>
  <si>
    <t>03086129460472</t>
  </si>
  <si>
    <t>CEL1011727</t>
  </si>
  <si>
    <t>BIC Intensity Fine mix AST+FUN Etui 10szt</t>
  </si>
  <si>
    <t>3086123509412</t>
  </si>
  <si>
    <t>03086129530342</t>
  </si>
  <si>
    <t>CEL1011728</t>
  </si>
  <si>
    <t>BIC Intensity Fine mix AST+FUN Etui 20szt</t>
  </si>
  <si>
    <t>3086123509429</t>
  </si>
  <si>
    <t>03086129530359</t>
  </si>
  <si>
    <t>BIC Intensity Fine Cienkopisy niebieski Pudełko 12szt</t>
  </si>
  <si>
    <t>3086123449213</t>
  </si>
  <si>
    <t>3086123419636</t>
  </si>
  <si>
    <t>03086129420704</t>
  </si>
  <si>
    <t>03086127422076</t>
  </si>
  <si>
    <t>BIC Intensity Fine Cienkopisy czarny Pudełko 12szt</t>
  </si>
  <si>
    <t>3086123449206</t>
  </si>
  <si>
    <t>3086123419629</t>
  </si>
  <si>
    <t>03086129420698</t>
  </si>
  <si>
    <t>03086127422069</t>
  </si>
  <si>
    <t>BIC Intensity Fine Cienkopisy czerwony Pudełko 12szt</t>
  </si>
  <si>
    <t>3086123449350</t>
  </si>
  <si>
    <t>3086123419643</t>
  </si>
  <si>
    <t>03086129420841</t>
  </si>
  <si>
    <t>03086127422212</t>
  </si>
  <si>
    <t>BIC Intensity Fine Cienkopisy zielony Pudełko 12szt</t>
  </si>
  <si>
    <t>3086123449190</t>
  </si>
  <si>
    <t>3086123419650</t>
  </si>
  <si>
    <t>03086129420681</t>
  </si>
  <si>
    <t>03086127422052</t>
  </si>
  <si>
    <t>BIC Intensity Fine Cienkopisy jasnoniebieski Pudełko 12szt</t>
  </si>
  <si>
    <t>3086123449183</t>
  </si>
  <si>
    <t>3086123419711</t>
  </si>
  <si>
    <t>03086129420674</t>
  </si>
  <si>
    <t>03086127422045</t>
  </si>
  <si>
    <t>BIC Intensity Fine Cienkopisy fioletowy Pudełko 12szt</t>
  </si>
  <si>
    <t>3086123449176</t>
  </si>
  <si>
    <t>3086123419728</t>
  </si>
  <si>
    <t>03086129420667</t>
  </si>
  <si>
    <t>03086127422038</t>
  </si>
  <si>
    <t>BIC Intensity Fine Cienkopisy różowy Pudełko 12szt</t>
  </si>
  <si>
    <t>3086123449169</t>
  </si>
  <si>
    <t>3086123419704</t>
  </si>
  <si>
    <t>03086129420650</t>
  </si>
  <si>
    <t>03086127422021</t>
  </si>
  <si>
    <t>BIC Intensity Fine Cienkopisy jasny zielony Pudełko 12szt</t>
  </si>
  <si>
    <t>3086123449152</t>
  </si>
  <si>
    <t>3086123419698</t>
  </si>
  <si>
    <t>03086129420643</t>
  </si>
  <si>
    <t>03086127422014</t>
  </si>
  <si>
    <t>BIC Intensity Medium Cienkopisy mix AST Blister 4szt</t>
  </si>
  <si>
    <t>3086123538122</t>
  </si>
  <si>
    <t>03086129648245</t>
  </si>
  <si>
    <t>03086127521496</t>
  </si>
  <si>
    <t>BIC Intensity Medium Cienkopisy mix AST+FUN Blister 8szt</t>
  </si>
  <si>
    <t>3086123655300</t>
  </si>
  <si>
    <t>03086129781386</t>
  </si>
  <si>
    <t>03086127618677</t>
  </si>
  <si>
    <t>BIC Easy Clic Standard FP niebieski Blister 1+1szt</t>
  </si>
  <si>
    <t>3086126733043</t>
  </si>
  <si>
    <t>03086128479000</t>
  </si>
  <si>
    <t>03086127078617</t>
  </si>
  <si>
    <t>96083000</t>
  </si>
  <si>
    <t>BIC Easy Clic Standard FP + Wkłady+ Wymazywacz niebieski Blister 1+6+1szt</t>
  </si>
  <si>
    <t>3086123662094</t>
  </si>
  <si>
    <t>03086129930845</t>
  </si>
  <si>
    <t>03086127625408</t>
  </si>
  <si>
    <t>32159070</t>
  </si>
  <si>
    <t>BIC Easy Clic Standard FP niebieski Pudełko 20szt</t>
  </si>
  <si>
    <t>3086126746456</t>
  </si>
  <si>
    <t>03086128507147</t>
  </si>
  <si>
    <t>03086127490006</t>
  </si>
  <si>
    <t>BIC X Pen Standard FP niebieski Blister 1szt</t>
  </si>
  <si>
    <t>3441920941504</t>
  </si>
  <si>
    <t>03086128571483</t>
  </si>
  <si>
    <t>BIC X Pen Decor FP Lush Pink niebieski Blister 1szt</t>
  </si>
  <si>
    <t>3086126721361</t>
  </si>
  <si>
    <t>03086128795001</t>
  </si>
  <si>
    <t>BIC X Pen Decor FP Pixel niebieski Blister 1szt</t>
  </si>
  <si>
    <t>3086126723419</t>
  </si>
  <si>
    <t>03086128794073</t>
  </si>
  <si>
    <t>BIC X Pen Decor FP Lush Violet niebieski Blister 1szt</t>
  </si>
  <si>
    <t>3086123169869</t>
  </si>
  <si>
    <t>03086128794080</t>
  </si>
  <si>
    <t>BIC X Pen Chrome Silver FP niebieski Blister 1szt</t>
  </si>
  <si>
    <t>3086126690261</t>
  </si>
  <si>
    <t>03086128960492</t>
  </si>
  <si>
    <t>03086127259283</t>
  </si>
  <si>
    <t>BIC X Pen Chrome Pink FP niebieski Blister 1szt</t>
  </si>
  <si>
    <t>3086123714533</t>
  </si>
  <si>
    <t>03086125110593</t>
  </si>
  <si>
    <t>03086127674499</t>
  </si>
  <si>
    <t>3441921013828</t>
  </si>
  <si>
    <t>03086128942900</t>
  </si>
  <si>
    <t>03086127493502</t>
  </si>
  <si>
    <t>BIC Easy Clic Standard i X Pen FP Wkład niebieski Blister 24szt</t>
  </si>
  <si>
    <t>3086126732916</t>
  </si>
  <si>
    <t>03086128887515</t>
  </si>
  <si>
    <t>03086127221440</t>
  </si>
  <si>
    <t>BIC Ink Eater Wymazywacz do piór FP niebieski Blister 2szt</t>
  </si>
  <si>
    <t>3441921223500</t>
  </si>
  <si>
    <t>03086128688471</t>
  </si>
  <si>
    <t>03086127193389</t>
  </si>
  <si>
    <t>BIC Ink Eater Wymazywacz do piór FP niebieski Tuba 60szt</t>
  </si>
  <si>
    <t>3086126784311</t>
  </si>
  <si>
    <t>3086126743745</t>
  </si>
  <si>
    <t>03086128630494</t>
  </si>
  <si>
    <t>03086127490617</t>
  </si>
  <si>
    <t>3270220049012</t>
  </si>
  <si>
    <t>03086128902751</t>
  </si>
  <si>
    <t>03086127153420</t>
  </si>
  <si>
    <t>3086123717534</t>
  </si>
  <si>
    <t>03086125120271</t>
  </si>
  <si>
    <t>03086127677285</t>
  </si>
  <si>
    <t>3270220083924</t>
  </si>
  <si>
    <t>3086123275133</t>
  </si>
  <si>
    <t>03086128803324</t>
  </si>
  <si>
    <t>03086127491645</t>
  </si>
  <si>
    <t>3270220000167</t>
  </si>
  <si>
    <t>3086124000291</t>
  </si>
  <si>
    <t>03086128902768</t>
  </si>
  <si>
    <t>03086127152522</t>
  </si>
  <si>
    <t>3086123449329</t>
  </si>
  <si>
    <t>03086129420810</t>
  </si>
  <si>
    <t>03086127422182</t>
  </si>
  <si>
    <t>3270220000174</t>
  </si>
  <si>
    <t>03086128902744</t>
  </si>
  <si>
    <t>03086127152539</t>
  </si>
  <si>
    <t>3086123379992</t>
  </si>
  <si>
    <t>03086129264117</t>
  </si>
  <si>
    <t>03086127353134</t>
  </si>
  <si>
    <t>3270220004608</t>
  </si>
  <si>
    <t>03086128803119</t>
  </si>
  <si>
    <t>03086127491638</t>
  </si>
  <si>
    <t>BIC Evolution Pastel Ołówek z gumką Blister 5 szt</t>
  </si>
  <si>
    <t>3086123747715</t>
  </si>
  <si>
    <t>03086125189865</t>
  </si>
  <si>
    <t>03086127706510</t>
  </si>
  <si>
    <t>BIC Evolution Pastel Ołówek z gumką Blister 10 szt</t>
  </si>
  <si>
    <t>3086123747692</t>
  </si>
  <si>
    <t>03086125189841</t>
  </si>
  <si>
    <t>03086127706497</t>
  </si>
  <si>
    <t>BIC Evolution Pastel Ołówek z gumką Pudełko 12szt</t>
  </si>
  <si>
    <t>3086123744936</t>
  </si>
  <si>
    <t>3086123749474</t>
  </si>
  <si>
    <t>03086125183061</t>
  </si>
  <si>
    <t>03086127703762</t>
  </si>
  <si>
    <t>BIC Evolution Pastel Ołówek bez gumki Blister 5 szt</t>
  </si>
  <si>
    <t>3086123747654</t>
  </si>
  <si>
    <t>03086125189803</t>
  </si>
  <si>
    <t>03086127706459</t>
  </si>
  <si>
    <t>BIC Evolution Pastel Ołówek bez gumki Blister 10 szt</t>
  </si>
  <si>
    <t>3086123747630</t>
  </si>
  <si>
    <t>03086125189780</t>
  </si>
  <si>
    <t>03086127706435</t>
  </si>
  <si>
    <t>BIC Evolution Pastel Ołówek bez gumki Pudełko 12szt</t>
  </si>
  <si>
    <t>3086123744943</t>
  </si>
  <si>
    <t>3086123749467</t>
  </si>
  <si>
    <t>03086125183078</t>
  </si>
  <si>
    <t>03086127703779</t>
  </si>
  <si>
    <t>BIC Evolution Triangle Ołówek trójkątny z gumką Blister 3szt</t>
  </si>
  <si>
    <t>3086123538368</t>
  </si>
  <si>
    <t>03086129648481</t>
  </si>
  <si>
    <t>03086127521731</t>
  </si>
  <si>
    <t>BIC Evolution Triangle Ołówek trójkątny z gumką Pudełko 12szt</t>
  </si>
  <si>
    <t>3086123538375</t>
  </si>
  <si>
    <t>3086123372436</t>
  </si>
  <si>
    <t>03086129648498</t>
  </si>
  <si>
    <t>03086127521748</t>
  </si>
  <si>
    <t>BIC Evolution Triangle Ołówek trójkątny bez gumki Blister 4szt</t>
  </si>
  <si>
    <t>3086123539006</t>
  </si>
  <si>
    <t>03086129649129</t>
  </si>
  <si>
    <t>03086127522370</t>
  </si>
  <si>
    <t>BIC Evolution Triangle Ołówek trójkątny bez gumki Pudełko 12szt</t>
  </si>
  <si>
    <t>3086123538337</t>
  </si>
  <si>
    <t>3086123372122</t>
  </si>
  <si>
    <t>03086129648450</t>
  </si>
  <si>
    <t>03086127521700</t>
  </si>
  <si>
    <t>BIC Evolution Stripes 646 HB Ołówek z gumką Blister 3szt</t>
  </si>
  <si>
    <t>3270220093725</t>
  </si>
  <si>
    <t>03086128902782</t>
  </si>
  <si>
    <t>03086127231708</t>
  </si>
  <si>
    <t>BIC Evolution Stripes 646 HB Ołówek z gumką Pudełko 12szt</t>
  </si>
  <si>
    <t>3086123278189</t>
  </si>
  <si>
    <t>3086123288751</t>
  </si>
  <si>
    <t>03086128960348</t>
  </si>
  <si>
    <t>03086127259139</t>
  </si>
  <si>
    <t>BIC Evolution Stripes 646 HB Ołówek bez gumki Blister 4szt</t>
  </si>
  <si>
    <t>3086123340299</t>
  </si>
  <si>
    <t>3086123357860</t>
  </si>
  <si>
    <t>03086129184859</t>
  </si>
  <si>
    <t>03086127314227</t>
  </si>
  <si>
    <t>BIC Evolution Stripes 646 HB Ołówek bez gumki Pudełko 12szt</t>
  </si>
  <si>
    <t>3086123340312</t>
  </si>
  <si>
    <t>03086129184873</t>
  </si>
  <si>
    <t>03086127314241</t>
  </si>
  <si>
    <t>BIC Criterium 550 4B Ołówek bez gumki Blister 2szt</t>
  </si>
  <si>
    <t>3270220048701</t>
  </si>
  <si>
    <t>03086128611301</t>
  </si>
  <si>
    <t>03086127153406</t>
  </si>
  <si>
    <t>BIC Criterium 550 3B Ołówek bez gumki Blister 2szt</t>
  </si>
  <si>
    <t>3270220000082</t>
  </si>
  <si>
    <t>03086128611288</t>
  </si>
  <si>
    <t>03086127152171</t>
  </si>
  <si>
    <t>BIC Criterium 550 2B Ołówek bez gumki Blister 2szt</t>
  </si>
  <si>
    <t>3270220000099</t>
  </si>
  <si>
    <t>03086128611264</t>
  </si>
  <si>
    <t>03086127152188</t>
  </si>
  <si>
    <t>BIC Criterium 550 BB Ołówek bez gumki Blister 2szt</t>
  </si>
  <si>
    <t>3270220000105</t>
  </si>
  <si>
    <t>03086128611325</t>
  </si>
  <si>
    <t>03086127152218</t>
  </si>
  <si>
    <t>BIC Criterium 550 HB Ołówek bez gumki Blister 2szt</t>
  </si>
  <si>
    <t>3270220000112</t>
  </si>
  <si>
    <t>03086128611332</t>
  </si>
  <si>
    <t>03086127152225</t>
  </si>
  <si>
    <t>BIC Criterium 550 HH Ołówek bez gumki Blister 2szt</t>
  </si>
  <si>
    <t>3270220000129</t>
  </si>
  <si>
    <t>03086128611349</t>
  </si>
  <si>
    <t>03086127152386</t>
  </si>
  <si>
    <t>BIC Criterium 550 2H Ołówek bez gumki Blister 2szt</t>
  </si>
  <si>
    <t>3270220000136</t>
  </si>
  <si>
    <t>03086128611271</t>
  </si>
  <si>
    <t>03086127152485</t>
  </si>
  <si>
    <t>BIC Criterium 550 3H Ołówek bez gumki Blister 2szt</t>
  </si>
  <si>
    <t>3270220000143</t>
  </si>
  <si>
    <t>03086128611295</t>
  </si>
  <si>
    <t>03086127152515</t>
  </si>
  <si>
    <t>BIC Criterium 550 4H Ołówek bez gumki Blister 2szt</t>
  </si>
  <si>
    <t>3270220048718</t>
  </si>
  <si>
    <t>03086128611318</t>
  </si>
  <si>
    <t>03086127153413</t>
  </si>
  <si>
    <t>BIC Criterium 550 6B Ołówek bez gumki Pudełko 12szt</t>
  </si>
  <si>
    <t>3270220018223</t>
  </si>
  <si>
    <t>3086124000321</t>
  </si>
  <si>
    <t>03086128575931</t>
  </si>
  <si>
    <t>03086127490204</t>
  </si>
  <si>
    <t>BIC Criterium 550 5B Ołówek bez gumki Pudełko 12szt</t>
  </si>
  <si>
    <t>3270220018261</t>
  </si>
  <si>
    <t>3086124000338</t>
  </si>
  <si>
    <t>03086128575917</t>
  </si>
  <si>
    <t>03086127490198</t>
  </si>
  <si>
    <t>BIC Criterium 550 4B Ołówek bez gumki Pudełko 12szt</t>
  </si>
  <si>
    <t>3270220018308</t>
  </si>
  <si>
    <t>3086124000345</t>
  </si>
  <si>
    <t>03086128575894</t>
  </si>
  <si>
    <t>03086127490174</t>
  </si>
  <si>
    <t>BIC Criterium 550 3B Ołówek bez gumki Pudełko 12szt</t>
  </si>
  <si>
    <t>3270220018346</t>
  </si>
  <si>
    <t>3086124000352</t>
  </si>
  <si>
    <t>03086128575870</t>
  </si>
  <si>
    <t>03086127490150</t>
  </si>
  <si>
    <t>BIC Criterium 550 2B Ołówek bez gumki Pudełko 12szt</t>
  </si>
  <si>
    <t>3270220018384</t>
  </si>
  <si>
    <t>3086124000369</t>
  </si>
  <si>
    <t>03086128575856</t>
  </si>
  <si>
    <t>03086127490136</t>
  </si>
  <si>
    <t>BIC Criterium 550 BB Ołówek bez gumki Pudełko 12szt</t>
  </si>
  <si>
    <t>3270220018421</t>
  </si>
  <si>
    <t>3086124000376</t>
  </si>
  <si>
    <t>03086128575948</t>
  </si>
  <si>
    <t>03086127490211</t>
  </si>
  <si>
    <t>BIC Criterium 550 HB Ołówek bez gumki Pudełko 12szt</t>
  </si>
  <si>
    <t>3270220018469</t>
  </si>
  <si>
    <t>3086124000383</t>
  </si>
  <si>
    <t>03086128575955</t>
  </si>
  <si>
    <t>03086127490228</t>
  </si>
  <si>
    <t>BIC Criterium 550 2H Ołówek bez gumki Pudełko 12szt</t>
  </si>
  <si>
    <t>3270220018544</t>
  </si>
  <si>
    <t>3086124000406</t>
  </si>
  <si>
    <t>03086128575863</t>
  </si>
  <si>
    <t>03086127490143</t>
  </si>
  <si>
    <t>BIC Criterium 550 3H Ołówek bez gumki Pudełko 12szt</t>
  </si>
  <si>
    <t>3270220018582</t>
  </si>
  <si>
    <t>3086124000413</t>
  </si>
  <si>
    <t>03086128575887</t>
  </si>
  <si>
    <t>03086127490167</t>
  </si>
  <si>
    <t>BIC Criterium 550 4H Ołówek bez gumki Pudełko 12szt</t>
  </si>
  <si>
    <t>3270220018629</t>
  </si>
  <si>
    <t>3086124000420</t>
  </si>
  <si>
    <t>03086128575900</t>
  </si>
  <si>
    <t>03086127490181</t>
  </si>
  <si>
    <t>BIC Matic Original Fine 0.5mm HB Ołówek z gumką Pudełko 12szt</t>
  </si>
  <si>
    <t>3086126604589</t>
  </si>
  <si>
    <t>03086128209584</t>
  </si>
  <si>
    <t>03086127488614</t>
  </si>
  <si>
    <t>96084000</t>
  </si>
  <si>
    <t>BIC Matic Original 0,7mm HB Ołówek z gumką Pudełko 12szt</t>
  </si>
  <si>
    <t>3086126604596</t>
  </si>
  <si>
    <t>03086128209591</t>
  </si>
  <si>
    <t>03086127488621</t>
  </si>
  <si>
    <t>BIC Matic Fun 0.7mm HB Ołówek z gumką Pouch 3szt</t>
  </si>
  <si>
    <t>3086120013172</t>
  </si>
  <si>
    <t>03086128804116</t>
  </si>
  <si>
    <t>BIC Matic Pastel 0.7mm HB Ołówek z gumką Pouch 5szt</t>
  </si>
  <si>
    <t>3086123714212</t>
  </si>
  <si>
    <t>03086125110272</t>
  </si>
  <si>
    <t>03086127674178</t>
  </si>
  <si>
    <t>BIC Matic Pastel 0.7mm HB Ołówek z gumką Pudełko 12szt</t>
  </si>
  <si>
    <t>3086123714540</t>
  </si>
  <si>
    <t>03086125110609</t>
  </si>
  <si>
    <t>03086127674505</t>
  </si>
  <si>
    <t>3086123218550</t>
  </si>
  <si>
    <t>03086128877196</t>
  </si>
  <si>
    <t>03086127214473</t>
  </si>
  <si>
    <t>BIC Matic Original Comfort 0,7mm HB Ołówek z gumką Pudełko 12szt</t>
  </si>
  <si>
    <t>3086126604619</t>
  </si>
  <si>
    <t>03086128902843</t>
  </si>
  <si>
    <t>03086127231760</t>
  </si>
  <si>
    <t>BIC Matic Strong 0,9mm HB Ołówek z gumką Pudełko 12szt</t>
  </si>
  <si>
    <t>3086123249738</t>
  </si>
  <si>
    <t>03086128922711</t>
  </si>
  <si>
    <t>03086127240571</t>
  </si>
  <si>
    <t>BIC Velocity 0.7mm Ołówek z gumką Pudełko 12szt</t>
  </si>
  <si>
    <t>3086126645513</t>
  </si>
  <si>
    <t>3086126656021</t>
  </si>
  <si>
    <t>03086128291336</t>
  </si>
  <si>
    <t>03086127489055</t>
  </si>
  <si>
    <t>BIC Velocity PRO 0.5mm Ołówek z gumką Blister 1+12szt</t>
  </si>
  <si>
    <t>3086123679061</t>
  </si>
  <si>
    <t>03086125034585</t>
  </si>
  <si>
    <t>96092000</t>
  </si>
  <si>
    <t>BIC Velocity PRO 0.5mm Ołówek z gumką Pudełko 12szt</t>
  </si>
  <si>
    <t>0070330408371</t>
  </si>
  <si>
    <t>0070330421875</t>
  </si>
  <si>
    <t>20070330408375</t>
  </si>
  <si>
    <t>03086127488423</t>
  </si>
  <si>
    <t>BIC Velocity PRO 0.7mm Ołówek z gumką Blister 1+12szt</t>
  </si>
  <si>
    <t>3086123679054</t>
  </si>
  <si>
    <t>03086125034578</t>
  </si>
  <si>
    <t>BIC Velocity PRO 0.7mm Ołówek z gumką Pudełko 12szt</t>
  </si>
  <si>
    <t>0070330408388</t>
  </si>
  <si>
    <t>0070330421882</t>
  </si>
  <si>
    <t>20070330408382</t>
  </si>
  <si>
    <t>03086127488430</t>
  </si>
  <si>
    <t>BIC Galet Gumka Blister 1szt</t>
  </si>
  <si>
    <t>AKCESORIA SZKOLNE</t>
  </si>
  <si>
    <t>3086123388536</t>
  </si>
  <si>
    <t>03086129278688</t>
  </si>
  <si>
    <t>03086127361542</t>
  </si>
  <si>
    <t>40169200</t>
  </si>
  <si>
    <t>BIC Galet+Mini Fun Gumka Blister 2+1szt</t>
  </si>
  <si>
    <t>3086123504219</t>
  </si>
  <si>
    <t>03086129514823</t>
  </si>
  <si>
    <t>03086127478165</t>
  </si>
  <si>
    <t>BIC Galet Gumka Pudełko 12szt</t>
  </si>
  <si>
    <t>3086123388512</t>
  </si>
  <si>
    <t>03086129278664</t>
  </si>
  <si>
    <t>03086127361528</t>
  </si>
  <si>
    <t>BIC Mini Fun Gumka Blister 3szt</t>
  </si>
  <si>
    <t>3086123388550</t>
  </si>
  <si>
    <t>03086129278701</t>
  </si>
  <si>
    <t>03086127361566</t>
  </si>
  <si>
    <t>BIC Plast-Office Gumka Blister 1szt</t>
  </si>
  <si>
    <t>3086123388567</t>
  </si>
  <si>
    <t>3270220020257</t>
  </si>
  <si>
    <t>03086129278718</t>
  </si>
  <si>
    <t>03086127361573</t>
  </si>
  <si>
    <t>BIC Plast-Office Gumka Pudełko 20szt</t>
  </si>
  <si>
    <t>3086123388529</t>
  </si>
  <si>
    <t>03086129278671</t>
  </si>
  <si>
    <t>03086127361535</t>
  </si>
  <si>
    <t>BIC Mini Plast-Office Gumka Blister 2szt</t>
  </si>
  <si>
    <t>3086123388437</t>
  </si>
  <si>
    <t>03086129278589</t>
  </si>
  <si>
    <t>03086127361443</t>
  </si>
  <si>
    <t>BIC Mini Sharpener Temperówka Blister 1szt</t>
  </si>
  <si>
    <t>3086123378629</t>
  </si>
  <si>
    <t>03086129262748</t>
  </si>
  <si>
    <t>03086127351765</t>
  </si>
  <si>
    <t>82141000</t>
  </si>
  <si>
    <t>BIC Ellipse Sharpener Temperówka 1 otwór Blister 1szt</t>
  </si>
  <si>
    <t>3086123431287</t>
  </si>
  <si>
    <t>03086129373901</t>
  </si>
  <si>
    <t>03086127548400</t>
  </si>
  <si>
    <t>BIC Ellipse Sharpener Temperówka 2 otwory mix Blister 1szt</t>
  </si>
  <si>
    <t>3086123499065</t>
  </si>
  <si>
    <t>03086129505180</t>
  </si>
  <si>
    <t>03086127472903</t>
  </si>
  <si>
    <t>BIC Explore Cyrkiel z ołówkiem Blister 1szt</t>
  </si>
  <si>
    <t>3086123425590</t>
  </si>
  <si>
    <t>03086129357086</t>
  </si>
  <si>
    <t>03086127398296</t>
  </si>
  <si>
    <t>90172010</t>
  </si>
  <si>
    <t>BIC Experience Cyrkiel z ołówkiem Blister 1szt</t>
  </si>
  <si>
    <t>3086123425613</t>
  </si>
  <si>
    <t>03086129357109</t>
  </si>
  <si>
    <t>03086127398319</t>
  </si>
  <si>
    <t>BIC Exact Cyrkiel Blister 1szt</t>
  </si>
  <si>
    <t>3086123425637</t>
  </si>
  <si>
    <t>03086129357123</t>
  </si>
  <si>
    <t>03086127398333</t>
  </si>
  <si>
    <t>BIC Double Ruler 20cm linijka Blister 1szt</t>
  </si>
  <si>
    <t>3086123594678</t>
  </si>
  <si>
    <t>03086129926565</t>
  </si>
  <si>
    <t>03086127568347</t>
  </si>
  <si>
    <t>90178010</t>
  </si>
  <si>
    <t>BIC Comfort 13cm nożyczki Blister 1szt</t>
  </si>
  <si>
    <t>PRODUKTY KREATYWNE</t>
  </si>
  <si>
    <t>3086123378667</t>
  </si>
  <si>
    <t>03086129262786</t>
  </si>
  <si>
    <t>03086127351802</t>
  </si>
  <si>
    <t>82130000</t>
  </si>
  <si>
    <t>BIC Comfort 13cm L nożyczki Blister 1szt</t>
  </si>
  <si>
    <t>3086123378674</t>
  </si>
  <si>
    <t>03086129262793</t>
  </si>
  <si>
    <t>03086127351819</t>
  </si>
  <si>
    <t>BIC Comfort 13cm Decor nożyczki Blister 1szt</t>
  </si>
  <si>
    <t>3086123378681</t>
  </si>
  <si>
    <t>03086129262809</t>
  </si>
  <si>
    <t>03086127548387</t>
  </si>
  <si>
    <t>BIC Comfort 16cm nożyczki Blister 1szt</t>
  </si>
  <si>
    <t>3086123378698</t>
  </si>
  <si>
    <t>03086129262816</t>
  </si>
  <si>
    <t>03086127351833</t>
  </si>
  <si>
    <t>BIC Comfort 16cm Decor nożyczki Blister 1szt</t>
  </si>
  <si>
    <t>3086123378704</t>
  </si>
  <si>
    <t>03086129262823</t>
  </si>
  <si>
    <t>03086127351840</t>
  </si>
  <si>
    <t>3086123367814</t>
  </si>
  <si>
    <t>03086129245611</t>
  </si>
  <si>
    <t>03086127341018</t>
  </si>
  <si>
    <t>35061000</t>
  </si>
  <si>
    <t>3086123250468</t>
  </si>
  <si>
    <t>3086123245976</t>
  </si>
  <si>
    <t>03086129211876</t>
  </si>
  <si>
    <t>03086127494820</t>
  </si>
  <si>
    <t>3086123320468</t>
  </si>
  <si>
    <t>03086129078349</t>
  </si>
  <si>
    <t>03086127295052</t>
  </si>
  <si>
    <t>3086123250475</t>
  </si>
  <si>
    <t>3086123245983</t>
  </si>
  <si>
    <t>03086128923459</t>
  </si>
  <si>
    <t>03086127241318</t>
  </si>
  <si>
    <t>3086123314818</t>
  </si>
  <si>
    <t>3086123245969</t>
  </si>
  <si>
    <t>03086129192540</t>
  </si>
  <si>
    <t>03086127316597</t>
  </si>
  <si>
    <t>BIC White Glue 118ml Klej Pudełko 8szt</t>
  </si>
  <si>
    <t>3086123342750</t>
  </si>
  <si>
    <t>3086126625713</t>
  </si>
  <si>
    <t>03086129192588</t>
  </si>
  <si>
    <t>03086127316634</t>
  </si>
  <si>
    <t>BIC Kids Glitter Glue Metallic Blister 6szt</t>
  </si>
  <si>
    <t>3086126720531</t>
  </si>
  <si>
    <t>03086128932697</t>
  </si>
  <si>
    <t>03086127244777</t>
  </si>
  <si>
    <t>BIC Fix Strong Liquid 3g Klej Blister 1szt</t>
  </si>
  <si>
    <t>AKCESORIA BIUROWE</t>
  </si>
  <si>
    <t>3086123305106</t>
  </si>
  <si>
    <t>03086129020850</t>
  </si>
  <si>
    <t>03086127494301</t>
  </si>
  <si>
    <t>BIC Fix Strong Liquid 3g Klej Karta 12szt</t>
  </si>
  <si>
    <t>3086123310056</t>
  </si>
  <si>
    <t>3086123313934</t>
  </si>
  <si>
    <t>03086129048267</t>
  </si>
  <si>
    <t>03086127284315</t>
  </si>
  <si>
    <t>BIC Marking PRO Marker czarny okrągła końcówka Blister 1szt</t>
  </si>
  <si>
    <t>3086123537750</t>
  </si>
  <si>
    <t>03086129647873</t>
  </si>
  <si>
    <t>03086127521120</t>
  </si>
  <si>
    <t>BIC Marking PRO Marker czarny okrągła końcówka Pudełko 12szt</t>
  </si>
  <si>
    <t>3086123537880</t>
  </si>
  <si>
    <t>3086123516403</t>
  </si>
  <si>
    <t>03086129648009</t>
  </si>
  <si>
    <t>03086127521250</t>
  </si>
  <si>
    <t>3086122445094</t>
  </si>
  <si>
    <t>03086128755920</t>
  </si>
  <si>
    <t>03086127144282</t>
  </si>
  <si>
    <t>3086120024444</t>
  </si>
  <si>
    <t>03086128755913</t>
  </si>
  <si>
    <t>03086127143988</t>
  </si>
  <si>
    <t>3086121445095</t>
  </si>
  <si>
    <t>3086123334441</t>
  </si>
  <si>
    <t>03086128209027</t>
  </si>
  <si>
    <t>03086127488508</t>
  </si>
  <si>
    <t>3086121445064</t>
  </si>
  <si>
    <t>3086123334434</t>
  </si>
  <si>
    <t>03086128209010</t>
  </si>
  <si>
    <t>03086127488492</t>
  </si>
  <si>
    <t>3086121445033</t>
  </si>
  <si>
    <t>3086123334427</t>
  </si>
  <si>
    <t>03086128209003</t>
  </si>
  <si>
    <t>03086127488485</t>
  </si>
  <si>
    <t>3086122001092</t>
  </si>
  <si>
    <t>03086128755760</t>
  </si>
  <si>
    <t>03086127144275</t>
  </si>
  <si>
    <t>3086120120047</t>
  </si>
  <si>
    <t>03086128209119</t>
  </si>
  <si>
    <t>03086127488515</t>
  </si>
  <si>
    <t>3086122000095</t>
  </si>
  <si>
    <t>3086129999699</t>
  </si>
  <si>
    <t>03086128209157</t>
  </si>
  <si>
    <t>03086127488553</t>
  </si>
  <si>
    <t>3086122000064</t>
  </si>
  <si>
    <t>3086129999705</t>
  </si>
  <si>
    <t>03086128209140</t>
  </si>
  <si>
    <t>03086127488546</t>
  </si>
  <si>
    <t>3086122000033</t>
  </si>
  <si>
    <t>3086129999712</t>
  </si>
  <si>
    <t>03086128209133</t>
  </si>
  <si>
    <t>03086127488539</t>
  </si>
  <si>
    <t>3086122000026</t>
  </si>
  <si>
    <t>3086129999729</t>
  </si>
  <si>
    <t>03086128209126</t>
  </si>
  <si>
    <t>03086127488522</t>
  </si>
  <si>
    <t>3086122301093</t>
  </si>
  <si>
    <t>3086129999736</t>
  </si>
  <si>
    <t>03086128803270</t>
  </si>
  <si>
    <t>03086127178164</t>
  </si>
  <si>
    <t>3086120123048</t>
  </si>
  <si>
    <t>03086128209225</t>
  </si>
  <si>
    <t>03086127488560</t>
  </si>
  <si>
    <t>3086122300096</t>
  </si>
  <si>
    <t>03086128209263</t>
  </si>
  <si>
    <t>03086127488607</t>
  </si>
  <si>
    <t>3086122300065</t>
  </si>
  <si>
    <t>3086129999743</t>
  </si>
  <si>
    <t>03086128209256</t>
  </si>
  <si>
    <t>03086127488591</t>
  </si>
  <si>
    <t>3086122300034</t>
  </si>
  <si>
    <t>3086129999750</t>
  </si>
  <si>
    <t>03086128209249</t>
  </si>
  <si>
    <t>03086127488584</t>
  </si>
  <si>
    <t>BIC Marking Textile 0,9mm Marker do tekstyliów czarny Blister 2szt</t>
  </si>
  <si>
    <t>3086123414501</t>
  </si>
  <si>
    <t>03086129338726</t>
  </si>
  <si>
    <t>BIC Intensity Permanent Ultra Fine 0.8mm Marker czarny Blister 1szt</t>
  </si>
  <si>
    <t>0070330316072</t>
  </si>
  <si>
    <t>03086128892281</t>
  </si>
  <si>
    <t>BIC Intensity Permanent Ultra Fine 0.8mm Marker czarny Pudełko 12szt</t>
  </si>
  <si>
    <t>0070330315310</t>
  </si>
  <si>
    <t>0070330328525</t>
  </si>
  <si>
    <t>20070330315314</t>
  </si>
  <si>
    <t>03086127489031</t>
  </si>
  <si>
    <t>BIC Intensity Permanent Fine 1.8mm Marker czarny Blister 3szt</t>
  </si>
  <si>
    <t>3086123643222</t>
  </si>
  <si>
    <t>03086129047567</t>
  </si>
  <si>
    <t>03086127606728</t>
  </si>
  <si>
    <t>BIC Intensity Permanent Pastel Markery Permanentne Blister 5szt</t>
  </si>
  <si>
    <t>3086123454262</t>
  </si>
  <si>
    <t>03086129991327</t>
  </si>
  <si>
    <t>BIC Intensity Permanent Intense Markery Permanentne Blister 5szt</t>
  </si>
  <si>
    <t>3086123545557</t>
  </si>
  <si>
    <t>03086125039276</t>
  </si>
  <si>
    <t>BIC Intensity Permanent Intense+Pastel Markery Permanentne Blister 12szt</t>
  </si>
  <si>
    <t>3086123457423</t>
  </si>
  <si>
    <t>03086129431632</t>
  </si>
  <si>
    <t>03086127430194</t>
  </si>
  <si>
    <t>BIC Intensity Permanent Intense+Pastel+Metallic Markery Pudełko 24szt</t>
  </si>
  <si>
    <t>3086123714229</t>
  </si>
  <si>
    <t>03086125110289</t>
  </si>
  <si>
    <t>03086127674185</t>
  </si>
  <si>
    <t>BIC Intensity Permanent Cink Markery Permanentne Pudełko 24szt</t>
  </si>
  <si>
    <t>3086123595422</t>
  </si>
  <si>
    <t>03086129927319</t>
  </si>
  <si>
    <t>03086127569092</t>
  </si>
  <si>
    <t>BIC Intensity Permanent Metallic Markery Złoty i Srebrny Blister 2szt</t>
  </si>
  <si>
    <t>3086123302259</t>
  </si>
  <si>
    <t>03086129003402</t>
  </si>
  <si>
    <t>03086127278116</t>
  </si>
  <si>
    <t>BIC Intensity Permanent Metallic Markery Permenentne Blister 3szt</t>
  </si>
  <si>
    <t>3086123464698</t>
  </si>
  <si>
    <t>03086129440337</t>
  </si>
  <si>
    <t>03086127437414</t>
  </si>
  <si>
    <t>BIC Intensity Permanent Metallic Markery Permanentne Blister 5szt</t>
  </si>
  <si>
    <t>3086123454224</t>
  </si>
  <si>
    <t>03086129460427</t>
  </si>
  <si>
    <t>BIC Intensity Marking Metallic Marker Złoty&amp;Srebrny Pudełko 12szt</t>
  </si>
  <si>
    <t>3086123498549</t>
  </si>
  <si>
    <t>03086129504664</t>
  </si>
  <si>
    <t>03086127472385</t>
  </si>
  <si>
    <t>BIC Highlighter Grip Special Format Zakreślacz mix Blister 4szt</t>
  </si>
  <si>
    <t>3086123504127</t>
  </si>
  <si>
    <t>03086129514731</t>
  </si>
  <si>
    <t>BIC Highlighter Grip Zakreślacz mix Blister 5szt</t>
  </si>
  <si>
    <t>3086126620688</t>
  </si>
  <si>
    <t>03086128247586</t>
  </si>
  <si>
    <t>03086127228326</t>
  </si>
  <si>
    <t>BIC Highlighter Grip Zakreślacz mix Pudełko 5szt</t>
  </si>
  <si>
    <t>3086126633800</t>
  </si>
  <si>
    <t>03086128960553</t>
  </si>
  <si>
    <t>BIC Highlighter Grip Special Format Zakreślacz mix Blister 6szt</t>
  </si>
  <si>
    <t>3086123360693</t>
  </si>
  <si>
    <t>03086129226078</t>
  </si>
  <si>
    <t>03086127333969</t>
  </si>
  <si>
    <t>BIC Highlighter Grip Zakreślacz zółty Pudełko 12szt</t>
  </si>
  <si>
    <t>0070330312555</t>
  </si>
  <si>
    <t>0070330331013</t>
  </si>
  <si>
    <t>20070330312559</t>
  </si>
  <si>
    <t>03086127488065</t>
  </si>
  <si>
    <t>BIC Highlighter Grip Zakreślacz różowy Pudełko 12szt</t>
  </si>
  <si>
    <t>0070330312548</t>
  </si>
  <si>
    <t>0070330331006</t>
  </si>
  <si>
    <t>20070330312542</t>
  </si>
  <si>
    <t>03086127488058</t>
  </si>
  <si>
    <t>BIC Highlighter Grip Zakreślacz zielony Pudełko 12szt</t>
  </si>
  <si>
    <t>0070330312524</t>
  </si>
  <si>
    <t>0070330330986</t>
  </si>
  <si>
    <t>20070330312528</t>
  </si>
  <si>
    <t>03086127488034</t>
  </si>
  <si>
    <t>BIC Highlighter Grip Zakreślacz niebieski Pudełko 12szt</t>
  </si>
  <si>
    <t>0070330312517</t>
  </si>
  <si>
    <t>0070330330979</t>
  </si>
  <si>
    <t>20070330312511</t>
  </si>
  <si>
    <t>03086127488027</t>
  </si>
  <si>
    <t>BIC Highlighter Grip Zakreślacz pomarań. Pudełko 12szt</t>
  </si>
  <si>
    <t>0070330312531</t>
  </si>
  <si>
    <t>0070330330993</t>
  </si>
  <si>
    <t>20070330312535</t>
  </si>
  <si>
    <t>03086127488041</t>
  </si>
  <si>
    <t>BIC Highlighter Grip Pastel Zakreślacz Blister 4szt</t>
  </si>
  <si>
    <t>3086123538474</t>
  </si>
  <si>
    <t>03086129648597</t>
  </si>
  <si>
    <t>BIC Highlighter Grip Pastel Zakreślacz Blister 6szt</t>
  </si>
  <si>
    <t>3086123593725</t>
  </si>
  <si>
    <t>03086129925612</t>
  </si>
  <si>
    <t>03086127567395</t>
  </si>
  <si>
    <t>BIC Highlighter Grip Collection Zakreślacz Blister 12szt</t>
  </si>
  <si>
    <t>3086123593732</t>
  </si>
  <si>
    <t>03086129925629</t>
  </si>
  <si>
    <t>03086127567401</t>
  </si>
  <si>
    <t>BIC Highlighter Grip Pastel Zakreślacz mix Pudełko 12szt</t>
  </si>
  <si>
    <t>3086123686175</t>
  </si>
  <si>
    <t>03086125048193</t>
  </si>
  <si>
    <t>03086127647752</t>
  </si>
  <si>
    <t>BIC Flat Highlighter Zakreslacz żółty neon Blister 2szt</t>
  </si>
  <si>
    <t>3086123742444</t>
  </si>
  <si>
    <t>03086125179200</t>
  </si>
  <si>
    <t>03086127701287</t>
  </si>
  <si>
    <t>BIC Flat Highlighter Zakreslacz mix neon Blister 3szt</t>
  </si>
  <si>
    <t>3086123742468</t>
  </si>
  <si>
    <t>03086125179224</t>
  </si>
  <si>
    <t>03086127701300</t>
  </si>
  <si>
    <t>BIC Flat Highlighter Zakreslacz żółty neon Pudełko 12szt</t>
  </si>
  <si>
    <t>3086123742864</t>
  </si>
  <si>
    <t>03086125179620</t>
  </si>
  <si>
    <t>03086127701706</t>
  </si>
  <si>
    <t>BIC Flat Highlighter Zakreslacz zielony neon Pudełko 12szt</t>
  </si>
  <si>
    <t>3086123742888</t>
  </si>
  <si>
    <t>03086125179644</t>
  </si>
  <si>
    <t>03086127701720</t>
  </si>
  <si>
    <t>BIC Flat Highlighter Zakreslacz różowy neon Pudełko 12szt</t>
  </si>
  <si>
    <t>3086123742871</t>
  </si>
  <si>
    <t>03086125179637</t>
  </si>
  <si>
    <t>03086127701713</t>
  </si>
  <si>
    <t>BIC Flat Highlighter Zakreslacz pomarańczowy neon Pudełko 12szt</t>
  </si>
  <si>
    <t>3086123742857</t>
  </si>
  <si>
    <t>03086125179613</t>
  </si>
  <si>
    <t>03086127701690</t>
  </si>
  <si>
    <t>BIC Flat Highlighter Zakreslacz żółty zielony pastel Blister 2szt</t>
  </si>
  <si>
    <t>3086123742451</t>
  </si>
  <si>
    <t>03086125179217</t>
  </si>
  <si>
    <t>03086127701294</t>
  </si>
  <si>
    <t>BIC Flat Highlighter Zakreslacz żółty pastel Pudełko 12szt</t>
  </si>
  <si>
    <t>3086123742895</t>
  </si>
  <si>
    <t>03086125179651</t>
  </si>
  <si>
    <t>03086127701737</t>
  </si>
  <si>
    <t>BIC Flat Highlighter Zakreslacz różowy pastel Pudełko 12szt</t>
  </si>
  <si>
    <t>3086123743915</t>
  </si>
  <si>
    <t>03086125182040</t>
  </si>
  <si>
    <t>03086127702741</t>
  </si>
  <si>
    <t>BIC Intensity Dual Tip Highlighter Zakreślacz mix Pudełko 6szt</t>
  </si>
  <si>
    <t>3086123681347</t>
  </si>
  <si>
    <t>03086125038286</t>
  </si>
  <si>
    <t>03086127643051</t>
  </si>
  <si>
    <t>3086122771094</t>
  </si>
  <si>
    <t>03086128757139</t>
  </si>
  <si>
    <t>03086127144329</t>
  </si>
  <si>
    <t>3086120017040</t>
  </si>
  <si>
    <t>03086129049417</t>
  </si>
  <si>
    <t>03086127494394</t>
  </si>
  <si>
    <t>3086121701092</t>
  </si>
  <si>
    <t>3086129999613</t>
  </si>
  <si>
    <t>3086121701061</t>
  </si>
  <si>
    <t>3086129999620</t>
  </si>
  <si>
    <t>3086121701030</t>
  </si>
  <si>
    <t>3086129999637</t>
  </si>
  <si>
    <t>3086121701023</t>
  </si>
  <si>
    <t>3086129999644</t>
  </si>
  <si>
    <t>3086120017545</t>
  </si>
  <si>
    <t>03086129049509</t>
  </si>
  <si>
    <t>03086127494448</t>
  </si>
  <si>
    <t>3086121751097</t>
  </si>
  <si>
    <t>3086129999651</t>
  </si>
  <si>
    <t>3086121751066</t>
  </si>
  <si>
    <t>3086129999668</t>
  </si>
  <si>
    <t>3086121751035</t>
  </si>
  <si>
    <t>3086129999675</t>
  </si>
  <si>
    <t>3086121751028</t>
  </si>
  <si>
    <t>3086129999682</t>
  </si>
  <si>
    <t>BIC Velleda Fine 1721 Marker suchościeralny mix AST Blister 5szt</t>
  </si>
  <si>
    <t>3086123333697</t>
  </si>
  <si>
    <t>03086129126453</t>
  </si>
  <si>
    <t>03086127307786</t>
  </si>
  <si>
    <t>BIC Velleda 1741 Marker suchościeralny czarny okrągła końcówka Blister 1szt</t>
  </si>
  <si>
    <t>3086126741093</t>
  </si>
  <si>
    <t>03086128755791</t>
  </si>
  <si>
    <t>03086127145586</t>
  </si>
  <si>
    <t>BIC Velleda 1741 Marker suchościeralny mix AST okrągła końcówka Etui 4szt</t>
  </si>
  <si>
    <t>3086120017446</t>
  </si>
  <si>
    <t>03086125038422</t>
  </si>
  <si>
    <t>03086127643198</t>
  </si>
  <si>
    <t>BIC Velleda 1741 Marker suchościeralny mix AST okrągła końcówka Etui 8szt</t>
  </si>
  <si>
    <t>3086120017484</t>
  </si>
  <si>
    <t>03086125038446</t>
  </si>
  <si>
    <t>03086127643211</t>
  </si>
  <si>
    <t>BIC Velleda 1741 Marker suchościeralny czarny okrągła końcówka Pudełko 12szt</t>
  </si>
  <si>
    <t>3086121741098</t>
  </si>
  <si>
    <t>3086123002036</t>
  </si>
  <si>
    <t>23086121741092</t>
  </si>
  <si>
    <t>03086127487303</t>
  </si>
  <si>
    <t>BIC Velleda 1741 Marker suchościeralny niebieski okrągła końcówka Pudełko 12szt</t>
  </si>
  <si>
    <t>3086121741067</t>
  </si>
  <si>
    <t>3086123002029</t>
  </si>
  <si>
    <t>23086121741061</t>
  </si>
  <si>
    <t>03086127487297</t>
  </si>
  <si>
    <t>BIC Velleda 1741 Marker suchościeralny czerwony okrągła końcówka Pudełko 12szt</t>
  </si>
  <si>
    <t>3086121741036</t>
  </si>
  <si>
    <t>3086123002043</t>
  </si>
  <si>
    <t>23086121741030</t>
  </si>
  <si>
    <t>03086127487280</t>
  </si>
  <si>
    <t>BIC Velleda Liquid Ink Pocket Marker suchościeralny mix AST okrągła końcówka Pudełko 4szt</t>
  </si>
  <si>
    <t>3086123307193</t>
  </si>
  <si>
    <t>03086129020942</t>
  </si>
  <si>
    <t>03086127281451</t>
  </si>
  <si>
    <t>BIC Velleda Liquid Ink Pocket Marker suchościeralny czarny okrągła końcówka Pudełko 12szt</t>
  </si>
  <si>
    <t>3086123307131</t>
  </si>
  <si>
    <t>3086123304635</t>
  </si>
  <si>
    <t>03086129020881</t>
  </si>
  <si>
    <t>03086127281390</t>
  </si>
  <si>
    <t>BIC Velleda Liquid Ink Pocket Marker suchościeralny niebieski okrągła końcówka Pudełko 12szt</t>
  </si>
  <si>
    <t>3086123307124</t>
  </si>
  <si>
    <t>3086123304642</t>
  </si>
  <si>
    <t>03086129020874</t>
  </si>
  <si>
    <t>03086127281383</t>
  </si>
  <si>
    <t>BIC Velleda Liquid Ink Pocket Marker suchościeralny czerwony okrągła końcówka Pudełko 12szt</t>
  </si>
  <si>
    <t>3086123307148</t>
  </si>
  <si>
    <t>3086123304666</t>
  </si>
  <si>
    <t>03086129020898</t>
  </si>
  <si>
    <t>03086127281406</t>
  </si>
  <si>
    <t>BIC Velleda Liquid Ink Pocket Marker suchościeralny zielony okrągła końcówka Pudełko 12szt</t>
  </si>
  <si>
    <t>3086123307155</t>
  </si>
  <si>
    <t>3086123304659</t>
  </si>
  <si>
    <t>03086129020904</t>
  </si>
  <si>
    <t>03086127281413</t>
  </si>
  <si>
    <t>BIC KIDS Mini Velleda Marker Suchościeralny mix Blister 6szt</t>
  </si>
  <si>
    <t>3086126707426</t>
  </si>
  <si>
    <t>03086128413875</t>
  </si>
  <si>
    <t>03086127145395</t>
  </si>
  <si>
    <t>3086126668468</t>
  </si>
  <si>
    <t>03086128413622</t>
  </si>
  <si>
    <t>03086127056462</t>
  </si>
  <si>
    <t>96100000</t>
  </si>
  <si>
    <t>3086123542372</t>
  </si>
  <si>
    <t>03086129672615</t>
  </si>
  <si>
    <t>03086127525784</t>
  </si>
  <si>
    <t>BIC Velleda Roll papier 100x200cm 1szt</t>
  </si>
  <si>
    <t>3086120001001</t>
  </si>
  <si>
    <t>03086128704928</t>
  </si>
  <si>
    <t>03086127143803</t>
  </si>
  <si>
    <t>TIPP-EX Mini Pocket Mouse Korektor Blister 1szt</t>
  </si>
  <si>
    <t>KOREKTORY</t>
  </si>
  <si>
    <t>0070330512061</t>
  </si>
  <si>
    <t>03086128128700</t>
  </si>
  <si>
    <t>38249996</t>
  </si>
  <si>
    <t>TIPP-EX Pocket Mouse+Shake n Squeeze Korektor Zestaw Blister 1+1szt</t>
  </si>
  <si>
    <t>3086123652989</t>
  </si>
  <si>
    <t>03086129674695</t>
  </si>
  <si>
    <t>03086127616345</t>
  </si>
  <si>
    <t>TIPP-EX Mini Pocket Mouse Korektor Pudełko 10szt</t>
  </si>
  <si>
    <t>0070330512085</t>
  </si>
  <si>
    <t>0070330512122</t>
  </si>
  <si>
    <t>03086129018178</t>
  </si>
  <si>
    <t>03086127495667</t>
  </si>
  <si>
    <t>TIPP-EX Decor Mini Pocket Mouse Korektor Blister 2szt</t>
  </si>
  <si>
    <t>3086126773872</t>
  </si>
  <si>
    <t>03086128695974</t>
  </si>
  <si>
    <t>03086127151853</t>
  </si>
  <si>
    <t>TIPP-EX Decor Mini Pocket Mouse Korektor Pudełko 10szt</t>
  </si>
  <si>
    <t>3086123249387</t>
  </si>
  <si>
    <t>0070330509603</t>
  </si>
  <si>
    <t>03086128922360</t>
  </si>
  <si>
    <t>03086127493182</t>
  </si>
  <si>
    <t>TIPP-EX Micro Tape Twist Korektor Blister 1szt</t>
  </si>
  <si>
    <t>3086126600239</t>
  </si>
  <si>
    <t>03086128705000</t>
  </si>
  <si>
    <t>TIPP-EX Micro Tape Twist Korektor Pudełko 10szt</t>
  </si>
  <si>
    <t>3086123120051</t>
  </si>
  <si>
    <t>03086128706151</t>
  </si>
  <si>
    <t>03086127491072</t>
  </si>
  <si>
    <t>TIPP-EX Pure Mini ECOlutions Tape Korektor Blister 1szt</t>
  </si>
  <si>
    <t>3086123340077</t>
  </si>
  <si>
    <t>03086129184637</t>
  </si>
  <si>
    <t>TIPP-EX Pure Mini ECOlutions Tape Korektor Pudełko 10szt</t>
  </si>
  <si>
    <t>3086123331273</t>
  </si>
  <si>
    <t>03086129184668</t>
  </si>
  <si>
    <t>03086127314036</t>
  </si>
  <si>
    <t>TIPP-EX Pocket Mouse Korektor Blister 1szt</t>
  </si>
  <si>
    <t>0070330510340</t>
  </si>
  <si>
    <t>03086128207900</t>
  </si>
  <si>
    <t>TIPP-EX Pocket Mouse Korektor Pudełko 10szt</t>
  </si>
  <si>
    <t>0070330510364</t>
  </si>
  <si>
    <t>0070330510883</t>
  </si>
  <si>
    <t>03086128207894</t>
  </si>
  <si>
    <t>03086127488447</t>
  </si>
  <si>
    <t>TIPP-EX Soft Grip Korektor Pudełko 10szt</t>
  </si>
  <si>
    <t>3086123277175</t>
  </si>
  <si>
    <t>3086123270206</t>
  </si>
  <si>
    <t>03086128959335</t>
  </si>
  <si>
    <t>03086127493687</t>
  </si>
  <si>
    <t>3086126101361</t>
  </si>
  <si>
    <t>03086128104735</t>
  </si>
  <si>
    <t>3086126101385</t>
  </si>
  <si>
    <t>3086126101392</t>
  </si>
  <si>
    <t>03086128104759</t>
  </si>
  <si>
    <t>03086127487846</t>
  </si>
  <si>
    <t>3086123170186</t>
  </si>
  <si>
    <t>03086128794400</t>
  </si>
  <si>
    <t>03086127172094</t>
  </si>
  <si>
    <t>3086123170025</t>
  </si>
  <si>
    <t>0070330514508</t>
  </si>
  <si>
    <t>03086128794240</t>
  </si>
  <si>
    <t>03086127491584</t>
  </si>
  <si>
    <t>3086123170131</t>
  </si>
  <si>
    <t>0070330514522</t>
  </si>
  <si>
    <t>03086128794356</t>
  </si>
  <si>
    <t>03086127491614</t>
  </si>
  <si>
    <t>TIPP-EX Easy Correct 12m Korektor Pudełko 10szt</t>
  </si>
  <si>
    <t>3086126644530</t>
  </si>
  <si>
    <t>3086126631967</t>
  </si>
  <si>
    <t>03086128290353</t>
  </si>
  <si>
    <t>03086127489000</t>
  </si>
  <si>
    <t>TIPP-EX Shake n Squeeze 8ml Korektor Blister 1szt</t>
  </si>
  <si>
    <t>3086126100746</t>
  </si>
  <si>
    <t>03086128022985</t>
  </si>
  <si>
    <t>03086127487570</t>
  </si>
  <si>
    <t>TIPP-EX Shake n Squeeze 8ml Korektor Pudełko 10szt</t>
  </si>
  <si>
    <t>3086126100845</t>
  </si>
  <si>
    <t>3086126100685</t>
  </si>
  <si>
    <t>03086128024224</t>
  </si>
  <si>
    <t>03086127487709</t>
  </si>
  <si>
    <t>TIPP-EX Mini Shake n Squeeze 4ml Korektor Blister 1szt</t>
  </si>
  <si>
    <t>3086126726465</t>
  </si>
  <si>
    <t>03086128444749</t>
  </si>
  <si>
    <t>03086127489819</t>
  </si>
  <si>
    <t>TIPP-EX Mini Shake n Squeeze 4ml Korektor Pudełko 10szt</t>
  </si>
  <si>
    <t>3086126733401</t>
  </si>
  <si>
    <t>3086126732992</t>
  </si>
  <si>
    <t>03086128481256</t>
  </si>
  <si>
    <t>TIPP-EX Rapid 20 ml Korektor Blister 1szt</t>
  </si>
  <si>
    <t>3086126100272</t>
  </si>
  <si>
    <t>03086128871583</t>
  </si>
  <si>
    <t>03086127492307</t>
  </si>
  <si>
    <t>TIPP-EX Rapid 20 ml Korektor Pudełko 10szt</t>
  </si>
  <si>
    <t>3086126100302</t>
  </si>
  <si>
    <t>3086126100326</t>
  </si>
  <si>
    <t>03086128859918</t>
  </si>
  <si>
    <t>03086127492116</t>
  </si>
  <si>
    <t>KOLOROWANIE</t>
  </si>
  <si>
    <t>3086123739598</t>
  </si>
  <si>
    <t>03086125172508</t>
  </si>
  <si>
    <t>03086127698464</t>
  </si>
  <si>
    <t>3270220010739</t>
  </si>
  <si>
    <t>03086128290063</t>
  </si>
  <si>
    <t>03086127153253</t>
  </si>
  <si>
    <t>3086123249257</t>
  </si>
  <si>
    <t>03086128922230</t>
  </si>
  <si>
    <t>03086127493144</t>
  </si>
  <si>
    <t>BIC Kids Kid Couleur Flamastry Pudełko 12szt</t>
  </si>
  <si>
    <t>3270220002727</t>
  </si>
  <si>
    <t>03086129202935</t>
  </si>
  <si>
    <t>03086127318478</t>
  </si>
  <si>
    <t>BIC Kids Kid Couleur Flamastry Pudełko 18szt</t>
  </si>
  <si>
    <t>3270220002734</t>
  </si>
  <si>
    <t>03086129375080</t>
  </si>
  <si>
    <t>03086127405338</t>
  </si>
  <si>
    <t>BIC Kids Kid Couleur Flamastry Pudełko 24szt</t>
  </si>
  <si>
    <t>3270220093350</t>
  </si>
  <si>
    <t>03086128418009</t>
  </si>
  <si>
    <t>03086127158227</t>
  </si>
  <si>
    <t>BIC Kids Kid Couleur Flamastry Pudełko 36szt</t>
  </si>
  <si>
    <t>3086123431836</t>
  </si>
  <si>
    <t>03086125168204</t>
  </si>
  <si>
    <t>03086127695975</t>
  </si>
  <si>
    <t>520083</t>
  </si>
  <si>
    <t>BIC Kids Kid Couleur Pastel Flamastry Pudełko 18szt</t>
  </si>
  <si>
    <t>3086123751811</t>
  </si>
  <si>
    <t>03086125200836</t>
  </si>
  <si>
    <t>03086127710562</t>
  </si>
  <si>
    <t>BIC Kids Kid Couleur Fluo Flamastry Pudełko 24szt</t>
  </si>
  <si>
    <t>3086123356320</t>
  </si>
  <si>
    <t>03086129213603</t>
  </si>
  <si>
    <t>03086127329856</t>
  </si>
  <si>
    <t>BIC Kids Visa Flamastry Pudełko 12szt</t>
  </si>
  <si>
    <t>3270220002758</t>
  </si>
  <si>
    <t>03086128886952</t>
  </si>
  <si>
    <t>03086127220887</t>
  </si>
  <si>
    <t>BIC Kids Visa Flamastry Pudełko 18szt</t>
  </si>
  <si>
    <t>3270220002765</t>
  </si>
  <si>
    <t>03086128886815</t>
  </si>
  <si>
    <t>03086127220740</t>
  </si>
  <si>
    <t>BIC Kids Visa Flamastry Pudełko 20+4szt</t>
  </si>
  <si>
    <t>3086123286047</t>
  </si>
  <si>
    <t>03086128970989</t>
  </si>
  <si>
    <t>03086127493908</t>
  </si>
  <si>
    <t>BIC Kids Magic Felt Pens Flamastry Pudełko 10+2szt</t>
  </si>
  <si>
    <t>3086123174085</t>
  </si>
  <si>
    <t>03086129202959</t>
  </si>
  <si>
    <t>03086127318492</t>
  </si>
  <si>
    <t>BIC Kids Visaquarelle Flamastry Pudelko 10szt</t>
  </si>
  <si>
    <t>3270220001553</t>
  </si>
  <si>
    <t>03086128289647</t>
  </si>
  <si>
    <t>03086127152966</t>
  </si>
  <si>
    <t>BIC Kids Evolution Triangle ECOlutions Kredki ołówkowe Pudełko 10+2szt</t>
  </si>
  <si>
    <t>3086123214842</t>
  </si>
  <si>
    <t>03086128871460</t>
  </si>
  <si>
    <t>03086127213322</t>
  </si>
  <si>
    <t>96091090</t>
  </si>
  <si>
    <t>3086123727816</t>
  </si>
  <si>
    <t>03086125152203</t>
  </si>
  <si>
    <t>03086127687277</t>
  </si>
  <si>
    <t>3086123728370</t>
  </si>
  <si>
    <t>03086125152760</t>
  </si>
  <si>
    <t>03086127687833</t>
  </si>
  <si>
    <t>3086123499102</t>
  </si>
  <si>
    <t>03086129505227</t>
  </si>
  <si>
    <t>03086127472941</t>
  </si>
  <si>
    <t>3086123499126</t>
  </si>
  <si>
    <t>03086129505241</t>
  </si>
  <si>
    <t>03086127472965</t>
  </si>
  <si>
    <t>3086123499133</t>
  </si>
  <si>
    <t>03086129505258</t>
  </si>
  <si>
    <t>03086127472972</t>
  </si>
  <si>
    <t>BIC Kids Evolution ECOlutions Kredki ołówkowe Pudełko 12szt</t>
  </si>
  <si>
    <t>3270220060963</t>
  </si>
  <si>
    <t>03086128290292</t>
  </si>
  <si>
    <t>03086127213971</t>
  </si>
  <si>
    <t>BIC Kids Evolution ECOlutions Kredki ołówkowe Pudełko 18szt</t>
  </si>
  <si>
    <t>3270220060970</t>
  </si>
  <si>
    <t>03086129375134</t>
  </si>
  <si>
    <t>03086127405383</t>
  </si>
  <si>
    <t>BIC Kids Evolution ECOlutions Kredki ołówkowe Pudełko 24szt</t>
  </si>
  <si>
    <t>3270220076421</t>
  </si>
  <si>
    <t>03086129375158</t>
  </si>
  <si>
    <t>03086127405406</t>
  </si>
  <si>
    <t>BIC Kids Evolution ECOlutions Kredki ołówkowe Pudełko 36szt</t>
  </si>
  <si>
    <t>3086123499140</t>
  </si>
  <si>
    <t>03086129505265</t>
  </si>
  <si>
    <t>03086127472989</t>
  </si>
  <si>
    <t>BIC Kids Tropicolors Kredki Ołówkowe Pudełko 12szt</t>
  </si>
  <si>
    <t>3270220022503</t>
  </si>
  <si>
    <t>03086128325666</t>
  </si>
  <si>
    <t>03086127250594</t>
  </si>
  <si>
    <t>BIC Kids Tropicolors Kredki Ołówkowe Pudełko 18szt</t>
  </si>
  <si>
    <t>3270220020097</t>
  </si>
  <si>
    <t>03086129375172</t>
  </si>
  <si>
    <t>03086127405420</t>
  </si>
  <si>
    <t>BIC Kids Tropicolors Kredki Ołówkowe Pudełko 24szt</t>
  </si>
  <si>
    <t>3270220022510</t>
  </si>
  <si>
    <t>03086129375189</t>
  </si>
  <si>
    <t>03086127405437</t>
  </si>
  <si>
    <t>BIC Kids Evolution Illusion Kredki ołówkowe wymazywalne Pudełko 12szt</t>
  </si>
  <si>
    <t>3086123570894</t>
  </si>
  <si>
    <t>03086129878680</t>
  </si>
  <si>
    <t>03086127554173</t>
  </si>
  <si>
    <t>BIC Kids Evolution Illusion Kredki ołówkowe wymazywalne Pudełko 24szt</t>
  </si>
  <si>
    <t>3086123570900</t>
  </si>
  <si>
    <t>03086129878697</t>
  </si>
  <si>
    <t>03086127554180</t>
  </si>
  <si>
    <t>BIC Kids Aquacouleur Kredki ołówkowe Pudełko 12szt</t>
  </si>
  <si>
    <t>3270220000280</t>
  </si>
  <si>
    <t>03086128575610</t>
  </si>
  <si>
    <t>03086127152669</t>
  </si>
  <si>
    <t>BIC Kids Aquacouleur Kredki ołówkowe Pudełko 24szt</t>
  </si>
  <si>
    <t>3270220003496</t>
  </si>
  <si>
    <t>03086128575634</t>
  </si>
  <si>
    <t>03086127153215</t>
  </si>
  <si>
    <t>BIC Kids Plastidecor Triangle Kredki świecowe Pudełko 12szt</t>
  </si>
  <si>
    <t>3086124000789</t>
  </si>
  <si>
    <t>03086128297734</t>
  </si>
  <si>
    <t>03086127144718</t>
  </si>
  <si>
    <t>96099090</t>
  </si>
  <si>
    <t>BIC Kids Plastidecor Kredki świecowe Pudełko 12szt</t>
  </si>
  <si>
    <t>3270220000341</t>
  </si>
  <si>
    <t>03086129457649</t>
  </si>
  <si>
    <t>03086127447604</t>
  </si>
  <si>
    <t>BIC Kids Plastidecor Kredki świecowe Pudełko 18szt</t>
  </si>
  <si>
    <t>3270220000358</t>
  </si>
  <si>
    <t>03086128297710</t>
  </si>
  <si>
    <t>03086127152775</t>
  </si>
  <si>
    <t>BIC Kids Plastidecor Kredki świecowe Pudełko 24szt</t>
  </si>
  <si>
    <t>3270220010722</t>
  </si>
  <si>
    <t>03086128297727</t>
  </si>
  <si>
    <t>03086127153222</t>
  </si>
  <si>
    <t>BIC Intensity Classic Dual Tip Pisak dwustronny Etui 6szt</t>
  </si>
  <si>
    <t>3086123589551</t>
  </si>
  <si>
    <t>03086129896943</t>
  </si>
  <si>
    <t>03086127562871</t>
  </si>
  <si>
    <t>BIC Intensity Pastel Dual Tip Pisak dwustronny Etui 6szt</t>
  </si>
  <si>
    <t>3086123681323</t>
  </si>
  <si>
    <t>03086125038262</t>
  </si>
  <si>
    <t>03086127643037</t>
  </si>
  <si>
    <t>BIC Intensity Classic Dual Tip Pisak dwustronny Etui 12szt</t>
  </si>
  <si>
    <t>3086123589568</t>
  </si>
  <si>
    <t>03086129896950</t>
  </si>
  <si>
    <t>03086127562888</t>
  </si>
  <si>
    <t>BIC Intensity Pastel Dual Tip Pisak dwustronny Pudełko 12szt</t>
  </si>
  <si>
    <t>3086123681538</t>
  </si>
  <si>
    <t>03086125038477</t>
  </si>
  <si>
    <t>03086127643242</t>
  </si>
  <si>
    <t>BIC Intensity Pastel Dual Tip Pisak dwustronny Etui 12szt</t>
  </si>
  <si>
    <t>3086123682115</t>
  </si>
  <si>
    <t>03086125039054</t>
  </si>
  <si>
    <t>03086127643822</t>
  </si>
  <si>
    <t>BIC Intensity Up Flamastry Pudełko 12szt</t>
  </si>
  <si>
    <t>3086123499300</t>
  </si>
  <si>
    <t>03086129780044</t>
  </si>
  <si>
    <t>03086127618639</t>
  </si>
  <si>
    <t>BIC Intensity Up Flamastry Pudełko 24szt</t>
  </si>
  <si>
    <t>3086123499317</t>
  </si>
  <si>
    <t>03086129780358</t>
  </si>
  <si>
    <t>03086127618646</t>
  </si>
  <si>
    <t>BIC Intensity Premium Flamastry Pudełko 12szt</t>
  </si>
  <si>
    <t>3086123655140</t>
  </si>
  <si>
    <t>03086129778911</t>
  </si>
  <si>
    <t>03086127618509</t>
  </si>
  <si>
    <t>BIC Intensity Premium Flamastry Pudełko 24szt</t>
  </si>
  <si>
    <t>3086123655157</t>
  </si>
  <si>
    <t>03086129778928</t>
  </si>
  <si>
    <t>03086127618516</t>
  </si>
  <si>
    <t>BIC Intensity Up Kredki ołówowe Pudełko 12szt</t>
  </si>
  <si>
    <t>3086123499157</t>
  </si>
  <si>
    <t>03086129505272</t>
  </si>
  <si>
    <t>03086127472996</t>
  </si>
  <si>
    <t>BIC Intensity Up Kredki ołówowe Pudełko 24szt</t>
  </si>
  <si>
    <t>3086123499164</t>
  </si>
  <si>
    <t>03086129641482</t>
  </si>
  <si>
    <t>03086127514818</t>
  </si>
  <si>
    <t>BIC Intensity Premium Kredki ołówkowe Pudełko 12szt</t>
  </si>
  <si>
    <t>3086123651968</t>
  </si>
  <si>
    <t>03086129518449</t>
  </si>
  <si>
    <t>03086127615324</t>
  </si>
  <si>
    <t>BIC Intensity Premium Kredki ołówkowe Pudełko 24szt</t>
  </si>
  <si>
    <t>3086123653207</t>
  </si>
  <si>
    <t>03086129678235</t>
  </si>
  <si>
    <t>03086127616567</t>
  </si>
  <si>
    <t>BIC Intensity Premium Kredki ołówkowe Pudełko metalowe 36szt</t>
  </si>
  <si>
    <t>3086123708877</t>
  </si>
  <si>
    <t>03086125100228</t>
  </si>
  <si>
    <t>03086127669655</t>
  </si>
  <si>
    <t>BIC Intensity Premium Watercolour Kredki ołówkowe Pudełko 12szt</t>
  </si>
  <si>
    <t>3086123717190</t>
  </si>
  <si>
    <t>03086125117264</t>
  </si>
  <si>
    <t>03086127676998</t>
  </si>
  <si>
    <t>BIC Intensity Premium Watercolour Kredki ołówkowe Pudełko 24szt</t>
  </si>
  <si>
    <t>3086123717206</t>
  </si>
  <si>
    <t>03086125117271</t>
  </si>
  <si>
    <t>03086127677001</t>
  </si>
  <si>
    <t>BIC Intensity Manga WFP+CFP Dual MMM Pudełko 8+12szt</t>
  </si>
  <si>
    <t>3086123714397</t>
  </si>
  <si>
    <t>03086125110456</t>
  </si>
  <si>
    <t>03086127674352</t>
  </si>
  <si>
    <t>BIC Intensity Igloo Kit CFP+CP Zestaw Pudełko 24+24+2szt</t>
  </si>
  <si>
    <t>3086123714335</t>
  </si>
  <si>
    <t>03086125110395</t>
  </si>
  <si>
    <t>03086127674291</t>
  </si>
  <si>
    <t>BIC Kids Pastel Zestaw piśmienniczy Blister 17szt</t>
  </si>
  <si>
    <t>3086123681422</t>
  </si>
  <si>
    <t>03086125038361</t>
  </si>
  <si>
    <t>03086127643136</t>
  </si>
  <si>
    <t>BIC Kids Metallic Zestaw piśmienniczy Blister 14szt</t>
  </si>
  <si>
    <t>3086123681903</t>
  </si>
  <si>
    <t>03086125038842</t>
  </si>
  <si>
    <t>03086127643617</t>
  </si>
  <si>
    <t>BIC Kids Pastel Zestaw piśmienniczy Blister 20szt</t>
  </si>
  <si>
    <t>3086123559592</t>
  </si>
  <si>
    <t>03086129721658</t>
  </si>
  <si>
    <t>03086127542927</t>
  </si>
  <si>
    <t>BIC Kids Erasable Coloring Set Pouch 12+12szt</t>
  </si>
  <si>
    <t>3086123681439</t>
  </si>
  <si>
    <t>03086125038378</t>
  </si>
  <si>
    <t>03086127643143</t>
  </si>
  <si>
    <t>BIC Kids Igloo Colouring Set CFP+CP Zestaw z kolorowanką Pudełko 12+12+1szt</t>
  </si>
  <si>
    <t>3086123714359</t>
  </si>
  <si>
    <t>03086125110418</t>
  </si>
  <si>
    <t>03086127674314</t>
  </si>
  <si>
    <t>BIC Kids Panda Zestaw Etui 18+12szt</t>
  </si>
  <si>
    <t>3086123538153</t>
  </si>
  <si>
    <t>03086129648276</t>
  </si>
  <si>
    <t>03086127521526</t>
  </si>
  <si>
    <t>BIC Kids Kid Couleur+Evolution+Plastidecor Zestaw 36szt</t>
  </si>
  <si>
    <t>3086123185104</t>
  </si>
  <si>
    <t>03086128877011</t>
  </si>
  <si>
    <t>03086127214299</t>
  </si>
  <si>
    <t>BIC Kids Kid Couleur Flamastry Zestaw 144szt</t>
  </si>
  <si>
    <t>3086126669199</t>
  </si>
  <si>
    <t>03086128878377</t>
  </si>
  <si>
    <t>03086127492482</t>
  </si>
  <si>
    <t>BIC Kids Evolution Triangle ECOlutions Kredki ołówkowe Zestaw 144szt</t>
  </si>
  <si>
    <t>3086124001823</t>
  </si>
  <si>
    <t>03086128878315</t>
  </si>
  <si>
    <t>03086127492413</t>
  </si>
  <si>
    <t>BIC Kids Evolution ECOlutions Kredki ołówkowe Pudełko 144szt</t>
  </si>
  <si>
    <t>3086124001052</t>
  </si>
  <si>
    <t>03086128878308</t>
  </si>
  <si>
    <t>03086127492406</t>
  </si>
  <si>
    <t>BIC Kids Tropicolors Kredki Ołówkowe Zestaw 216szt</t>
  </si>
  <si>
    <t>3086123286160</t>
  </si>
  <si>
    <t>03086128971108</t>
  </si>
  <si>
    <t>03086127262719</t>
  </si>
  <si>
    <t>BIC Kids Plastidecor Triangle Kredki świecowe Zestaw 144szt</t>
  </si>
  <si>
    <t>3086124001830</t>
  </si>
  <si>
    <t>978217</t>
  </si>
  <si>
    <t>BIC My Summer Collection Niebieski zestaw metalowe Pudełko 4szt</t>
  </si>
  <si>
    <t>3086123655393</t>
  </si>
  <si>
    <t>03086129782178</t>
  </si>
  <si>
    <t>03086127618752</t>
  </si>
  <si>
    <t>978219</t>
  </si>
  <si>
    <t>BIC My Summer Collection Różowy zestaw metalowe Pudełko 4szt</t>
  </si>
  <si>
    <t>3086123655416</t>
  </si>
  <si>
    <t>03086129782192</t>
  </si>
  <si>
    <t>03086127618776</t>
  </si>
  <si>
    <t>9576121</t>
  </si>
  <si>
    <t>BIC Kids Silver set Etui 7szt</t>
  </si>
  <si>
    <t>3086123519305</t>
  </si>
  <si>
    <t>03086129576128</t>
  </si>
  <si>
    <t>03086127501931</t>
  </si>
  <si>
    <t>9642801</t>
  </si>
  <si>
    <t>BIC Kids Pink&amp;Purple set Etui 7szt</t>
  </si>
  <si>
    <t>3086123532755</t>
  </si>
  <si>
    <t>03086129642809</t>
  </si>
  <si>
    <t>03086127516133</t>
  </si>
  <si>
    <t>992735</t>
  </si>
  <si>
    <t>BIC Pastel Dream Pudełko 15szt</t>
  </si>
  <si>
    <t>3086123595460</t>
  </si>
  <si>
    <t>03086129927357</t>
  </si>
  <si>
    <t>03086127569139</t>
  </si>
  <si>
    <t>972195</t>
  </si>
  <si>
    <t>BIC Kids My Stationery Box Pudełko 26szt</t>
  </si>
  <si>
    <t>3086123559899</t>
  </si>
  <si>
    <t>03086129721955</t>
  </si>
  <si>
    <t>03086127543221</t>
  </si>
  <si>
    <t>9782211</t>
  </si>
  <si>
    <t>BIC Memory game mix metalowe Pudełko 12+12+8+4szt</t>
  </si>
  <si>
    <t>3086123655430</t>
  </si>
  <si>
    <t>03086129782215</t>
  </si>
  <si>
    <t>03086127618790</t>
  </si>
  <si>
    <t>511040</t>
  </si>
  <si>
    <t>BIC Kids Igloo Kit CFP+CP+Cray. Zestaw Pudełko 12+12+12szt</t>
  </si>
  <si>
    <t>3086123714342</t>
  </si>
  <si>
    <t>03086125110401</t>
  </si>
  <si>
    <t>03086127674307</t>
  </si>
  <si>
    <t>517960</t>
  </si>
  <si>
    <t>BIC Kids Airtoys Space Kit GG+CP+CFP Zestaw kreatywny Pudełko 6+12+18 ecom</t>
  </si>
  <si>
    <t>3086123742840</t>
  </si>
  <si>
    <t>03086125179606</t>
  </si>
  <si>
    <t>03086127701683</t>
  </si>
  <si>
    <t>BIC Kids Activity Case +Stickers Pudełko 64+36szt</t>
  </si>
  <si>
    <t>3086123516182</t>
  </si>
  <si>
    <t>03086129615582</t>
  </si>
  <si>
    <t>03086127498828</t>
  </si>
  <si>
    <t>9517712</t>
  </si>
  <si>
    <t>BIC Adwentowy kalendarz mix Pudełko 20szt</t>
  </si>
  <si>
    <t>3086123515727</t>
  </si>
  <si>
    <t>03086129517718</t>
  </si>
  <si>
    <t>03086127615218</t>
  </si>
  <si>
    <t>511038</t>
  </si>
  <si>
    <t>BIC Intensity Paper Cactus DIY WFP+CFP+PM Pudełko 8+12+2szt</t>
  </si>
  <si>
    <t>3086123714328</t>
  </si>
  <si>
    <t>03086125110388</t>
  </si>
  <si>
    <t>03086127674284</t>
  </si>
  <si>
    <t>511443</t>
  </si>
  <si>
    <t>BIC Intensity Japan Kit WFP+CFP Dual ECOM Pudełko 10+12szt</t>
  </si>
  <si>
    <t>3086123715318</t>
  </si>
  <si>
    <t>03086125114430</t>
  </si>
  <si>
    <t>03086127675205</t>
  </si>
  <si>
    <t>972135</t>
  </si>
  <si>
    <t>BIC Intensity Writing Set Fine+Medium Pudełko 20+12szt</t>
  </si>
  <si>
    <t>3086123559295</t>
  </si>
  <si>
    <t>03086129721351</t>
  </si>
  <si>
    <t>03086127542620</t>
  </si>
  <si>
    <t>999399</t>
  </si>
  <si>
    <t>BIC Intensity My Hand Lettering Set Pudełko 44szt</t>
  </si>
  <si>
    <t>3086123632332</t>
  </si>
  <si>
    <t>03086129993994</t>
  </si>
  <si>
    <t>03086127596609</t>
  </si>
  <si>
    <t>J26 MAXI</t>
  </si>
  <si>
    <t>3086126788371</t>
  </si>
  <si>
    <t>3086126788487</t>
  </si>
  <si>
    <t>96131000</t>
  </si>
  <si>
    <t>Zapalniczka BIC J26 SLV ECOLUTION PBL Tacka 50 EU</t>
  </si>
  <si>
    <t>3086123642379</t>
  </si>
  <si>
    <t>3086123683846</t>
  </si>
  <si>
    <t>03086129009961</t>
  </si>
  <si>
    <t>03086127605912</t>
  </si>
  <si>
    <t>SLIM/MINI</t>
  </si>
  <si>
    <t>3086126795669</t>
  </si>
  <si>
    <t>3086123128323</t>
  </si>
  <si>
    <t>3086126788951</t>
  </si>
  <si>
    <t>3086126789132</t>
  </si>
  <si>
    <t>WIELOFUNKCYJNA</t>
  </si>
  <si>
    <t>3086123715172</t>
  </si>
  <si>
    <t>3086123716360</t>
  </si>
  <si>
    <t>96138000</t>
  </si>
  <si>
    <t>Zapalniczka BIC EZ REACH SLV SNOOP 24 PBL 20 EU</t>
  </si>
  <si>
    <t>3086123741669</t>
  </si>
  <si>
    <t>3086123728721</t>
  </si>
  <si>
    <t>03086125178418</t>
  </si>
  <si>
    <t>03086127700501</t>
  </si>
  <si>
    <t>Zapalniczka BIC J26 STANDARD 19 PBL Tacka 50 EU</t>
  </si>
  <si>
    <t>3086125002843</t>
  </si>
  <si>
    <t>0070330600065</t>
  </si>
  <si>
    <t>03086128079750</t>
  </si>
  <si>
    <t>03086127524725</t>
  </si>
  <si>
    <t>Zapalniczka BIC J23 SLIM 19 PBL Tacka 50 EU</t>
  </si>
  <si>
    <t>3086126642734</t>
  </si>
  <si>
    <t>3086126788722</t>
  </si>
  <si>
    <t>03086128306146</t>
  </si>
  <si>
    <t>03086127489154</t>
  </si>
  <si>
    <t>999719</t>
  </si>
  <si>
    <t>3086125002805</t>
  </si>
  <si>
    <t>0070330600072</t>
  </si>
  <si>
    <t>03086129997190</t>
  </si>
  <si>
    <t>03086127599075</t>
  </si>
  <si>
    <t>Zapalniczka BIC EZ REACH STD T20 PBL EU</t>
  </si>
  <si>
    <t>3086123643345</t>
  </si>
  <si>
    <t>3086123646278</t>
  </si>
  <si>
    <t>03086129066117</t>
  </si>
  <si>
    <t>03086127606841</t>
  </si>
  <si>
    <t>Zapalniczka BIC EZ REACH STD BL1 PBL EU</t>
  </si>
  <si>
    <t>3086123655751</t>
  </si>
  <si>
    <t>03086129800674</t>
  </si>
  <si>
    <t>03086127619117</t>
  </si>
  <si>
    <t>Zapalniczka BIC J38 ELEC 19 PBL 50 EU</t>
  </si>
  <si>
    <t>J38 ELECTRONIC</t>
  </si>
  <si>
    <t>3086126642888</t>
  </si>
  <si>
    <t>3086126789880</t>
  </si>
  <si>
    <t>03086128622741</t>
  </si>
  <si>
    <t>03086127490563</t>
  </si>
  <si>
    <t>Zapalniczka BIC F23 (BX7) Tacka 50</t>
  </si>
  <si>
    <t>INNE</t>
  </si>
  <si>
    <t>3086123196407</t>
  </si>
  <si>
    <t>3086123210288</t>
  </si>
  <si>
    <t>03086128855743</t>
  </si>
  <si>
    <t>03086127492048</t>
  </si>
  <si>
    <t>Zapalarka BIC U140 MEGALIGHTER Blister 1</t>
  </si>
  <si>
    <t>MEGALIGHTER U140</t>
  </si>
  <si>
    <t>3086126788388</t>
  </si>
  <si>
    <t>03086128622611</t>
  </si>
  <si>
    <t>03086127104743</t>
  </si>
  <si>
    <t>Zapalarka BIC U140 MEGALIGHTER Fluo Design Blister 1</t>
  </si>
  <si>
    <t>3086123341852</t>
  </si>
  <si>
    <t>03086129187775</t>
  </si>
  <si>
    <t>03086127315736</t>
  </si>
  <si>
    <t>Zapalarka BIC U140 MEGALIGHTER Relax Blister 1</t>
  </si>
  <si>
    <t>3086123268104</t>
  </si>
  <si>
    <t>03086128951704</t>
  </si>
  <si>
    <t>Zapalarka BIC U140 MEGALIGHTER Tacka 10</t>
  </si>
  <si>
    <t>3086123261488</t>
  </si>
  <si>
    <t>3086123261600</t>
  </si>
  <si>
    <t>03086128938996</t>
  </si>
  <si>
    <t>03086127264201</t>
  </si>
  <si>
    <t>DJEEP</t>
  </si>
  <si>
    <t>3086123720473</t>
  </si>
  <si>
    <t>3086123682825</t>
  </si>
  <si>
    <t>Maszynka do golenia Flex 5 Hybrid Blister 1+2</t>
  </si>
  <si>
    <t>MĘSKIE</t>
  </si>
  <si>
    <t>3086123644922</t>
  </si>
  <si>
    <t>03086129213856</t>
  </si>
  <si>
    <t>03086127608425</t>
  </si>
  <si>
    <t>82129000</t>
  </si>
  <si>
    <t>Wkłady do maszynki do golenia Flex 5 Hybrid Blister 4</t>
  </si>
  <si>
    <t>3086123644885</t>
  </si>
  <si>
    <t>03086129211791</t>
  </si>
  <si>
    <t>03086127708750</t>
  </si>
  <si>
    <t>Wkłady do maszynki do golenia Flex 5 Hybrid Blister 8</t>
  </si>
  <si>
    <t>3086123675773</t>
  </si>
  <si>
    <t>03086125023411</t>
  </si>
  <si>
    <t>03086127637661</t>
  </si>
  <si>
    <t>Maszynka do golenia Hybrid 3 Flex Blister 1+2</t>
  </si>
  <si>
    <t>3086123519114</t>
  </si>
  <si>
    <t>03086129214495</t>
  </si>
  <si>
    <t>03086127608500</t>
  </si>
  <si>
    <t>Maszynka do golenia Flex 3 Hybrid Sensitive Blister 1+2</t>
  </si>
  <si>
    <t>3086123680272</t>
  </si>
  <si>
    <t>03086125037203</t>
  </si>
  <si>
    <t>03086127641989</t>
  </si>
  <si>
    <t>Maszynka do golenia Flex 3 Hybrid Sensitive Blister 1+4</t>
  </si>
  <si>
    <t>3086123644977</t>
  </si>
  <si>
    <t>03086129214341</t>
  </si>
  <si>
    <t>03086127608470</t>
  </si>
  <si>
    <t>82121090</t>
  </si>
  <si>
    <t>Maszynka do golenia Flex 3 Hybrid Blister 1+4</t>
  </si>
  <si>
    <t>3086123644939</t>
  </si>
  <si>
    <t>03086129213993</t>
  </si>
  <si>
    <t>03086127608432</t>
  </si>
  <si>
    <t>Maszynka do golenia Flex 3 Hybrid Blister 1+10</t>
  </si>
  <si>
    <t>3086123659681</t>
  </si>
  <si>
    <t>03086125060904</t>
  </si>
  <si>
    <t>03086127652695</t>
  </si>
  <si>
    <t>Wkłady do maszynki do golenia Flex 3 Hybrid Blister 4</t>
  </si>
  <si>
    <t>3086123480926</t>
  </si>
  <si>
    <t>03086129211807</t>
  </si>
  <si>
    <t>03086127608395</t>
  </si>
  <si>
    <t>Wkłady do maszynki do golenia Flex 3 Hybrid Sensitive Blister 4</t>
  </si>
  <si>
    <t>3086123644878</t>
  </si>
  <si>
    <t>03086129211777</t>
  </si>
  <si>
    <t>03086127608371</t>
  </si>
  <si>
    <t>Wkłady do maszynki do golenia Flex 3 Hybrid Blister 8</t>
  </si>
  <si>
    <t>3086123480933</t>
  </si>
  <si>
    <t>03086129214501</t>
  </si>
  <si>
    <t>03086127608517</t>
  </si>
  <si>
    <t>Maszynka do golenia BIC 3 Hybrid Blister 6</t>
  </si>
  <si>
    <t>3086123194014</t>
  </si>
  <si>
    <t>03086128724469</t>
  </si>
  <si>
    <t>03086127195543</t>
  </si>
  <si>
    <t>Maszynka do golenia BIC Extra Life Blister 12</t>
  </si>
  <si>
    <t>3086123356580</t>
  </si>
  <si>
    <t>03086129194322</t>
  </si>
  <si>
    <t>03086127330111</t>
  </si>
  <si>
    <t xml:space="preserve">Maszynka do golenia Flex 5 Blister 3 </t>
  </si>
  <si>
    <t>3086123492868</t>
  </si>
  <si>
    <t>03086129490936</t>
  </si>
  <si>
    <t>03086127465790</t>
  </si>
  <si>
    <t>82121010</t>
  </si>
  <si>
    <t>Maszynka do golenia Flex 5 Karta 10</t>
  </si>
  <si>
    <t>3086123691704</t>
  </si>
  <si>
    <t>03086125060836</t>
  </si>
  <si>
    <t>03086127652626</t>
  </si>
  <si>
    <t>Maszynka do golenia Flex 4 Blister 1</t>
  </si>
  <si>
    <t>3086123394780</t>
  </si>
  <si>
    <t>03086129290192</t>
  </si>
  <si>
    <t>03086127368602</t>
  </si>
  <si>
    <t xml:space="preserve">Maszynka do golenia Flex 4 Blister 3 </t>
  </si>
  <si>
    <t>3086123220614</t>
  </si>
  <si>
    <t>03086128880288</t>
  </si>
  <si>
    <t>03086127216538</t>
  </si>
  <si>
    <t>Maszynka do golenia Flex 4 Blister 3+1</t>
  </si>
  <si>
    <t>3086123220621</t>
  </si>
  <si>
    <t>03086128880295</t>
  </si>
  <si>
    <t>03086127216545</t>
  </si>
  <si>
    <t>Maszynka do golenia Flex 4 Karta 10</t>
  </si>
  <si>
    <t>3086123508415</t>
  </si>
  <si>
    <t>3086123220928</t>
  </si>
  <si>
    <t>03086129529322</t>
  </si>
  <si>
    <t>03086127482360</t>
  </si>
  <si>
    <t>Maszynka do golenia Flex 3 Blister 3</t>
  </si>
  <si>
    <t>3086123363786</t>
  </si>
  <si>
    <t>03086129230433</t>
  </si>
  <si>
    <t>03086127410073</t>
  </si>
  <si>
    <t>Maszynka do golenia Flex 3 Blister 6</t>
  </si>
  <si>
    <t>3086123500419</t>
  </si>
  <si>
    <t>03086129501755</t>
  </si>
  <si>
    <t>03086127474259</t>
  </si>
  <si>
    <t>Maszynka do golenia Flex 3 Karta 10</t>
  </si>
  <si>
    <t>3086123364196</t>
  </si>
  <si>
    <t>3086123395664</t>
  </si>
  <si>
    <t>03086129230846</t>
  </si>
  <si>
    <t>03086127337455</t>
  </si>
  <si>
    <t>Maszynka do golenia Flex 3 Sensitive Blister 3</t>
  </si>
  <si>
    <t>3086123568686</t>
  </si>
  <si>
    <t>03086129801329</t>
  </si>
  <si>
    <t>03086127551967</t>
  </si>
  <si>
    <t>Maszynka do golenia Flex 3 Sensitive Karta 10</t>
  </si>
  <si>
    <t>3086123568716</t>
  </si>
  <si>
    <t>3086123568662</t>
  </si>
  <si>
    <t>03086129801350</t>
  </si>
  <si>
    <t>03086127551998</t>
  </si>
  <si>
    <t>Maszynka do golenia Flex 3 Classic Blister 3</t>
  </si>
  <si>
    <t>3086123242517</t>
  </si>
  <si>
    <t>03086128896913</t>
  </si>
  <si>
    <t>03086127235836</t>
  </si>
  <si>
    <t>Maszynka do golenia Flex 3 Classic Blister 3+1</t>
  </si>
  <si>
    <t>3086123242548</t>
  </si>
  <si>
    <t>03086128896944</t>
  </si>
  <si>
    <t>03086127235867</t>
  </si>
  <si>
    <t>Maszynka do golenia Flex 3 Classic Blister 4+2</t>
  </si>
  <si>
    <t>3086123242593</t>
  </si>
  <si>
    <t>03086128896999</t>
  </si>
  <si>
    <t>03086127235911</t>
  </si>
  <si>
    <t>Maszynka do golenia Flex 3 Classic Karta 10</t>
  </si>
  <si>
    <t>3086123325449</t>
  </si>
  <si>
    <t>3086123293045</t>
  </si>
  <si>
    <t>03086129079926</t>
  </si>
  <si>
    <t>03086127300015</t>
  </si>
  <si>
    <t>Maszynka do golenia Comfort 3 Pivot Karta 24</t>
  </si>
  <si>
    <t>3086126718668</t>
  </si>
  <si>
    <t>3086126717074</t>
  </si>
  <si>
    <t>03086128671299</t>
  </si>
  <si>
    <t>03086127490839</t>
  </si>
  <si>
    <t>Maszynka do golenia Comfort 2 Pouch 5</t>
  </si>
  <si>
    <t>3086127500163</t>
  </si>
  <si>
    <t>03086128385356</t>
  </si>
  <si>
    <t>03086127223239</t>
  </si>
  <si>
    <t>Maszynka do golenia Comfort 2 Pouch 5+1</t>
  </si>
  <si>
    <t>3086127502396</t>
  </si>
  <si>
    <t>03086128385387</t>
  </si>
  <si>
    <t>03086127489338</t>
  </si>
  <si>
    <t>Maszynka do golenia Comfort 2 Pouch 10+5</t>
  </si>
  <si>
    <t>3086126693415</t>
  </si>
  <si>
    <t>03086128788546</t>
  </si>
  <si>
    <t>03086127184288</t>
  </si>
  <si>
    <t>Maszynka do golenia Comfort 2 Karta 24</t>
  </si>
  <si>
    <t>3086126605173</t>
  </si>
  <si>
    <t>3086127501450</t>
  </si>
  <si>
    <t>03086128671329</t>
  </si>
  <si>
    <t>03086127490860</t>
  </si>
  <si>
    <t>Maszynka do golenia BIC 3 Action Pouch 4</t>
  </si>
  <si>
    <t>3086123356566</t>
  </si>
  <si>
    <t>03086129194353</t>
  </si>
  <si>
    <t>03086127330098</t>
  </si>
  <si>
    <t>Maszynka do golenia BIC 3 Action Pouch 4+2</t>
  </si>
  <si>
    <t>3086123399327</t>
  </si>
  <si>
    <t>03086129315291</t>
  </si>
  <si>
    <t>03086127372357</t>
  </si>
  <si>
    <t>Maszynka do golenia BIC 3 Action Pouch 8</t>
  </si>
  <si>
    <t>3086123364134</t>
  </si>
  <si>
    <t>03086129230785</t>
  </si>
  <si>
    <t>03086127337394</t>
  </si>
  <si>
    <t>Maszynka do golenia BIC 3 Action Pouch 12</t>
  </si>
  <si>
    <t>3086123437654</t>
  </si>
  <si>
    <t>03086129391097</t>
  </si>
  <si>
    <t>03086127410455</t>
  </si>
  <si>
    <t>Maszynka do golenia BIC 3 Action Karta 24</t>
  </si>
  <si>
    <t>3086123356573</t>
  </si>
  <si>
    <t>3086123399532</t>
  </si>
  <si>
    <t>03086129194469</t>
  </si>
  <si>
    <t>03086127330104</t>
  </si>
  <si>
    <t>Maszynka do golenia BIC 3 Sensitive Pouch 4</t>
  </si>
  <si>
    <t>3086126691862</t>
  </si>
  <si>
    <t>03086128729020</t>
  </si>
  <si>
    <t>03086127202616</t>
  </si>
  <si>
    <t>03086128729068</t>
  </si>
  <si>
    <t>03086127202647</t>
  </si>
  <si>
    <t>Maszynka do golenia BIC 3 Sensitive Pouch 4+2</t>
  </si>
  <si>
    <t>3086126693279</t>
  </si>
  <si>
    <t>03086128729075</t>
  </si>
  <si>
    <t>03086127202654</t>
  </si>
  <si>
    <t>Maszynka do golenia BIC 3 Pouch 5+1</t>
  </si>
  <si>
    <t>3086123303584</t>
  </si>
  <si>
    <t>03086129015214</t>
  </si>
  <si>
    <t>03086127275641</t>
  </si>
  <si>
    <t>Maszynka do golenia BIC 3 Sensitive Pouch 8</t>
  </si>
  <si>
    <t>3086126692586</t>
  </si>
  <si>
    <t>03086128728740</t>
  </si>
  <si>
    <t>03086127202531</t>
  </si>
  <si>
    <t>Maszynka do golenia BIC 3 Sensitive Pouch 8+4</t>
  </si>
  <si>
    <t>3086126693293</t>
  </si>
  <si>
    <t>03086128880004</t>
  </si>
  <si>
    <t>03086127216255</t>
  </si>
  <si>
    <t>Maszynka do golenia BIC 3 Sensitive Karta 24</t>
  </si>
  <si>
    <t>3086126693231</t>
  </si>
  <si>
    <t>3086126691565</t>
  </si>
  <si>
    <t>03086128671275</t>
  </si>
  <si>
    <t>03086127490808</t>
  </si>
  <si>
    <t>Maszynka do golenia BIC 2 Sensitive Pouch 7+3</t>
  </si>
  <si>
    <t>3086127053584</t>
  </si>
  <si>
    <t>03086128510413</t>
  </si>
  <si>
    <t>03086127088401</t>
  </si>
  <si>
    <t>Maszynka do golenia BIC 1 Sensitive Pouch 5</t>
  </si>
  <si>
    <t>3086125705010</t>
  </si>
  <si>
    <t>03086128385219</t>
  </si>
  <si>
    <t>03086127344026</t>
  </si>
  <si>
    <t>Maszynka do golenia BIC 1 Sensitive Pouch 10+2</t>
  </si>
  <si>
    <t>3086127500217</t>
  </si>
  <si>
    <t>03086129801503</t>
  </si>
  <si>
    <t>03086127552148</t>
  </si>
  <si>
    <t>Maszynka do golenia BIC 1 Sensitive Pouch 10+5</t>
  </si>
  <si>
    <t>3086123298651</t>
  </si>
  <si>
    <t>03086128110446</t>
  </si>
  <si>
    <t>03086127487907</t>
  </si>
  <si>
    <t>Maszynka do golenia BIC 1 Sensitive Karta 36</t>
  </si>
  <si>
    <t>3086126610085</t>
  </si>
  <si>
    <t>0070330704176</t>
  </si>
  <si>
    <t>03086129201358</t>
  </si>
  <si>
    <t>03086127151211</t>
  </si>
  <si>
    <t>Maszynka do golenia BIC Body Pouch 12</t>
  </si>
  <si>
    <t>3086126606477</t>
  </si>
  <si>
    <t>03086128994169</t>
  </si>
  <si>
    <t>03086127494127</t>
  </si>
  <si>
    <t>Maszynka do golenia BIC Metal Pouch 5</t>
  </si>
  <si>
    <t>3086125705416</t>
  </si>
  <si>
    <t>03086128994183</t>
  </si>
  <si>
    <t>03086127006498</t>
  </si>
  <si>
    <t>Maszynka do golenia BIC Metal Karta 36</t>
  </si>
  <si>
    <t>3086126726670</t>
  </si>
  <si>
    <t>3086126718798</t>
  </si>
  <si>
    <t>03086128671282</t>
  </si>
  <si>
    <t>03086127490822</t>
  </si>
  <si>
    <t>DAMSKIE</t>
  </si>
  <si>
    <t>3086123740686</t>
  </si>
  <si>
    <t>03086125174090</t>
  </si>
  <si>
    <t>03086127699553</t>
  </si>
  <si>
    <t>3086123710856</t>
  </si>
  <si>
    <t>03086125104110</t>
  </si>
  <si>
    <t>03086127671313</t>
  </si>
  <si>
    <t>Maszynka do golenia Soleil Click 5 Blister 1+2</t>
  </si>
  <si>
    <t>3086123680227</t>
  </si>
  <si>
    <t>03086125037159</t>
  </si>
  <si>
    <t>03086127641934</t>
  </si>
  <si>
    <t>Wkłady do maszynki do golenia Soleil Click 5 Blister 4</t>
  </si>
  <si>
    <t>3086123680180</t>
  </si>
  <si>
    <t>03086125037111</t>
  </si>
  <si>
    <t>03086127641897</t>
  </si>
  <si>
    <t>Wkłady do maszynki do golenia Soleil Click 5 Blister 8</t>
  </si>
  <si>
    <t>3086123680210</t>
  </si>
  <si>
    <t>03086125037142</t>
  </si>
  <si>
    <t>03086127641927</t>
  </si>
  <si>
    <t>Maszynka do golenia Soleil Click 5 Blister 1+10</t>
  </si>
  <si>
    <t>3086123680234</t>
  </si>
  <si>
    <t>03086125037166</t>
  </si>
  <si>
    <t>03086127641941</t>
  </si>
  <si>
    <t>Wkłady do maszynki do golenia Soleil Click 3 Blister 4</t>
  </si>
  <si>
    <t>3086123644908</t>
  </si>
  <si>
    <t>03086129211821</t>
  </si>
  <si>
    <t>03086127608401</t>
  </si>
  <si>
    <t>Maszynka do golenia Soleil Click 3 Blister 1+4</t>
  </si>
  <si>
    <t>3086123644946</t>
  </si>
  <si>
    <t>03086129214013</t>
  </si>
  <si>
    <t>03086127608449</t>
  </si>
  <si>
    <t>Maszynka do golenia Soleil Click 3 Sensitive Blister 1+2</t>
  </si>
  <si>
    <t>3086123644953</t>
  </si>
  <si>
    <t>03086129214020</t>
  </si>
  <si>
    <t>03086127608456</t>
  </si>
  <si>
    <t>Wkłady do maszynki do golenia Soleil Click 3 Sensitive Blister 4</t>
  </si>
  <si>
    <t>3086123644915</t>
  </si>
  <si>
    <t>03086129213832</t>
  </si>
  <si>
    <t>03086127608418</t>
  </si>
  <si>
    <t>Maszynka do golenia Soleil Click 3 Sensitive Blister 1+10</t>
  </si>
  <si>
    <t>3086123669048</t>
  </si>
  <si>
    <t>03086125060867</t>
  </si>
  <si>
    <t>03086127652657</t>
  </si>
  <si>
    <t>Maszynka do golenia Soleil Bella Colours Blister 3</t>
  </si>
  <si>
    <t>3086123468283</t>
  </si>
  <si>
    <t>03086129428076</t>
  </si>
  <si>
    <t>03086127440919</t>
  </si>
  <si>
    <t>Maszynka do golenia Soleil Bella Colours Karta 10</t>
  </si>
  <si>
    <t>3086123508552</t>
  </si>
  <si>
    <t>3086123514812</t>
  </si>
  <si>
    <t>03086129529469</t>
  </si>
  <si>
    <t>03086127482506</t>
  </si>
  <si>
    <t>Maszynka do golenia Soleil Bella Blister 1</t>
  </si>
  <si>
    <t>3086123363731</t>
  </si>
  <si>
    <t>03086129230389</t>
  </si>
  <si>
    <t>03086127336991</t>
  </si>
  <si>
    <t>Maszynka do golenia Soleil Bella Blister 3</t>
  </si>
  <si>
    <t>3086123220386</t>
  </si>
  <si>
    <t>03086128880059</t>
  </si>
  <si>
    <t>03086127216309</t>
  </si>
  <si>
    <t>Maszynka do golenia Soleil Bella Blister 3+1</t>
  </si>
  <si>
    <t>3086123220546</t>
  </si>
  <si>
    <t>03086128880219</t>
  </si>
  <si>
    <t>03086127216460</t>
  </si>
  <si>
    <t>Maszynka do golenia Miss Soleil Sensitive Blister 3</t>
  </si>
  <si>
    <t>3086123519176</t>
  </si>
  <si>
    <t>03086129575992</t>
  </si>
  <si>
    <t>03086127501801</t>
  </si>
  <si>
    <t>Maszynka do golenia Miss Soleil Sensitive Aqua Blister 3</t>
  </si>
  <si>
    <t>3086123568365</t>
  </si>
  <si>
    <t>03086129801008</t>
  </si>
  <si>
    <t>03086127551646</t>
  </si>
  <si>
    <t>Maszynka do golenia Miss Soleil Sensitive Karta 10</t>
  </si>
  <si>
    <t>3086123534674</t>
  </si>
  <si>
    <t>3086123534582</t>
  </si>
  <si>
    <t>03086129617272</t>
  </si>
  <si>
    <t>03086127518045</t>
  </si>
  <si>
    <t>Maszynka do golenia Miss Soleil Color Col Karta 1</t>
  </si>
  <si>
    <t>3086123399471</t>
  </si>
  <si>
    <t>03086129315444</t>
  </si>
  <si>
    <t>03086127372500</t>
  </si>
  <si>
    <t>Maszynka do golenia Miss Soleil Color Col Blister 4</t>
  </si>
  <si>
    <t>3086123303843</t>
  </si>
  <si>
    <t>03086129315390</t>
  </si>
  <si>
    <t>03086127372456</t>
  </si>
  <si>
    <t>Maszynka do golenia Miss Soleil Color Col Blister 8</t>
  </si>
  <si>
    <t>3086123437739</t>
  </si>
  <si>
    <t>03086129391172</t>
  </si>
  <si>
    <t>03086127410530</t>
  </si>
  <si>
    <t>Maszynka do golenia Miss Soleil Color Col Karta 10</t>
  </si>
  <si>
    <t>3086123399464</t>
  </si>
  <si>
    <t>03086129315437</t>
  </si>
  <si>
    <t>03086127372494</t>
  </si>
  <si>
    <t>Maszynka do golenia Miss Soleil SPECIAL EDITION Blister 4</t>
  </si>
  <si>
    <t>3086123493049</t>
  </si>
  <si>
    <t>03086129491117</t>
  </si>
  <si>
    <t>03086127465974</t>
  </si>
  <si>
    <t>Maszynka do golenia Miss Soleil Blister 4</t>
  </si>
  <si>
    <t>3086123242852</t>
  </si>
  <si>
    <t>03086128897255</t>
  </si>
  <si>
    <t>03086127236178</t>
  </si>
  <si>
    <t>Maszynka do golenia Miss Soleil Karta 10</t>
  </si>
  <si>
    <t>3086123325456</t>
  </si>
  <si>
    <t>3086123262584</t>
  </si>
  <si>
    <t>03086129079933</t>
  </si>
  <si>
    <t>03086127300022</t>
  </si>
  <si>
    <t>Maszynka do golenia Soleil Scent Blister 4</t>
  </si>
  <si>
    <t>3086126693552</t>
  </si>
  <si>
    <t>03086128399247</t>
  </si>
  <si>
    <t>03086127217481</t>
  </si>
  <si>
    <t>Maszynka do golenia Pure3 Pink Pouch 4</t>
  </si>
  <si>
    <t>3086123363816</t>
  </si>
  <si>
    <t>03086129230464</t>
  </si>
  <si>
    <t>03086127337073</t>
  </si>
  <si>
    <t>Maszynka do golenia Pure3 Pink Pouch 4+2</t>
  </si>
  <si>
    <t>3086123363823</t>
  </si>
  <si>
    <t>03086129230471</t>
  </si>
  <si>
    <t>03086127337080</t>
  </si>
  <si>
    <t>Maszynka do golenia Pure3 Pink Karta 24</t>
  </si>
  <si>
    <t>3086123395145</t>
  </si>
  <si>
    <t>3086123395688</t>
  </si>
  <si>
    <t>03086129287796</t>
  </si>
  <si>
    <t>03086127368213</t>
  </si>
  <si>
    <t>Maszynka do golenia Pure3 Pouch 4</t>
  </si>
  <si>
    <t>3086126726984</t>
  </si>
  <si>
    <t>03086128729006</t>
  </si>
  <si>
    <t>03086127202609</t>
  </si>
  <si>
    <t>Maszynka do golenia Pure3 Pouch 4+2</t>
  </si>
  <si>
    <t>3086126727370</t>
  </si>
  <si>
    <t>03086128729044</t>
  </si>
  <si>
    <t>03086127202630</t>
  </si>
  <si>
    <t xml:space="preserve">Maszynka do golenia Pure 3 Pouch 5+1 </t>
  </si>
  <si>
    <t>3086123303577</t>
  </si>
  <si>
    <t>03086129015207</t>
  </si>
  <si>
    <t>03086127275634</t>
  </si>
  <si>
    <t>Maszynka do golenia Pure3 Pouch 8</t>
  </si>
  <si>
    <t>3086126726991</t>
  </si>
  <si>
    <t>03086128278733</t>
  </si>
  <si>
    <t>03086127202524</t>
  </si>
  <si>
    <t>Maszynka do golenia Pure3 Pouch 8+4</t>
  </si>
  <si>
    <t>3086126727400</t>
  </si>
  <si>
    <t>03086128459293</t>
  </si>
  <si>
    <t>03086127074503</t>
  </si>
  <si>
    <t>Maszynka do golenia Pure3 Karta 24</t>
  </si>
  <si>
    <t>3086126727417</t>
  </si>
  <si>
    <t>3086126726922</t>
  </si>
  <si>
    <t>03086128671312</t>
  </si>
  <si>
    <t>03086127423776</t>
  </si>
  <si>
    <t>Maszynka do golenia Twin Lady Pouch 5</t>
  </si>
  <si>
    <t>3086127500934</t>
  </si>
  <si>
    <t>03086128221135</t>
  </si>
  <si>
    <t>03086127344040</t>
  </si>
  <si>
    <t>03086128221166</t>
  </si>
  <si>
    <t>03086127488683</t>
  </si>
  <si>
    <t>Maszynka do golenia Twin Lady Pouch 5+1</t>
  </si>
  <si>
    <t>3086126608969</t>
  </si>
  <si>
    <t>03086128268567</t>
  </si>
  <si>
    <t>03086127008966</t>
  </si>
  <si>
    <t>Maszynka do golenia Twin Lady Pouch 8+4</t>
  </si>
  <si>
    <t>3086123194052</t>
  </si>
  <si>
    <t>03086128724506</t>
  </si>
  <si>
    <t>03086127195581</t>
  </si>
  <si>
    <t>Maszynka do golenia Twin Lady Karta 24</t>
  </si>
  <si>
    <t>3086126718637</t>
  </si>
  <si>
    <t>3086126717098</t>
  </si>
  <si>
    <t>03086128671305</t>
  </si>
  <si>
    <t>03086127423769</t>
  </si>
  <si>
    <t>Shipper MIX Flex 4 &amp; Soleil Bella Colours</t>
  </si>
  <si>
    <t>3086129988839</t>
  </si>
  <si>
    <t>03086129988839</t>
  </si>
  <si>
    <t>03086127594698</t>
  </si>
  <si>
    <t>Shipper MIX Flex 3 Classis &amp; Miss Soleil CC</t>
  </si>
  <si>
    <t>3086129214570</t>
  </si>
  <si>
    <t>03086129214570</t>
  </si>
  <si>
    <t>03086127608531</t>
  </si>
  <si>
    <t>Żyletki BIC Blister 10</t>
  </si>
  <si>
    <t>3086123148925</t>
  </si>
  <si>
    <t>03086128746591</t>
  </si>
  <si>
    <t>03086127150917</t>
  </si>
  <si>
    <t>82122000</t>
  </si>
  <si>
    <t>Żyletki 5x5</t>
  </si>
  <si>
    <t>3086123165311</t>
  </si>
  <si>
    <t>03086128743088</t>
  </si>
  <si>
    <t>03086127167298</t>
  </si>
  <si>
    <t>Żyletki BIC Pudełko 20x5</t>
  </si>
  <si>
    <t>0070330701502</t>
  </si>
  <si>
    <t>3086127501641</t>
  </si>
  <si>
    <t>20070330701506</t>
  </si>
  <si>
    <t>03086127487877</t>
  </si>
  <si>
    <t>3086126605364</t>
  </si>
  <si>
    <t>03086128220596</t>
  </si>
  <si>
    <t>03086127488652</t>
  </si>
  <si>
    <t>% Disc</t>
  </si>
  <si>
    <t>Description</t>
  </si>
  <si>
    <t>00</t>
  </si>
  <si>
    <t>No Discount</t>
  </si>
  <si>
    <t>01</t>
  </si>
  <si>
    <t>1% Discount</t>
  </si>
  <si>
    <t>02</t>
  </si>
  <si>
    <t>2% Discount</t>
  </si>
  <si>
    <t>1E</t>
  </si>
  <si>
    <t>2.5% Discount</t>
  </si>
  <si>
    <t>03</t>
  </si>
  <si>
    <t>3% Discount</t>
  </si>
  <si>
    <t>04</t>
  </si>
  <si>
    <t>4% Discount</t>
  </si>
  <si>
    <t>05</t>
  </si>
  <si>
    <t>5% Discount</t>
  </si>
  <si>
    <t>06</t>
  </si>
  <si>
    <t>6% Discount</t>
  </si>
  <si>
    <t>07</t>
  </si>
  <si>
    <t>7% Discount</t>
  </si>
  <si>
    <t>08</t>
  </si>
  <si>
    <t>8% Discount</t>
  </si>
  <si>
    <t>09</t>
  </si>
  <si>
    <t>9% Discount</t>
  </si>
  <si>
    <t>10</t>
  </si>
  <si>
    <t>10% Discount</t>
  </si>
  <si>
    <t>11</t>
  </si>
  <si>
    <t>11% Discount</t>
  </si>
  <si>
    <t>12</t>
  </si>
  <si>
    <t>12% Discount</t>
  </si>
  <si>
    <t>13</t>
  </si>
  <si>
    <t>13% Discount</t>
  </si>
  <si>
    <t>14</t>
  </si>
  <si>
    <t>14% Discount</t>
  </si>
  <si>
    <t>15</t>
  </si>
  <si>
    <t>15% Discount</t>
  </si>
  <si>
    <t>16</t>
  </si>
  <si>
    <t>16% Discount</t>
  </si>
  <si>
    <t>17</t>
  </si>
  <si>
    <t>17% Discount</t>
  </si>
  <si>
    <t>18</t>
  </si>
  <si>
    <t>18% Discount</t>
  </si>
  <si>
    <t>19</t>
  </si>
  <si>
    <t>19% Discount</t>
  </si>
  <si>
    <t>20</t>
  </si>
  <si>
    <t>20% Discount</t>
  </si>
  <si>
    <t>21</t>
  </si>
  <si>
    <t>21% Discount</t>
  </si>
  <si>
    <t>22</t>
  </si>
  <si>
    <t>22% Discount</t>
  </si>
  <si>
    <t>23</t>
  </si>
  <si>
    <t>23% Discount</t>
  </si>
  <si>
    <t>24</t>
  </si>
  <si>
    <t>24% Discount</t>
  </si>
  <si>
    <t>25</t>
  </si>
  <si>
    <t>25% Discount</t>
  </si>
  <si>
    <t>26</t>
  </si>
  <si>
    <t>26 % Discount</t>
  </si>
  <si>
    <t>27</t>
  </si>
  <si>
    <t>27% Discount</t>
  </si>
  <si>
    <t>28</t>
  </si>
  <si>
    <t>28% Discount</t>
  </si>
  <si>
    <t>29</t>
  </si>
  <si>
    <t>29% Discount</t>
  </si>
  <si>
    <t>30</t>
  </si>
  <si>
    <t>30% Discount</t>
  </si>
  <si>
    <t>31</t>
  </si>
  <si>
    <t>31% Discount</t>
  </si>
  <si>
    <t>32</t>
  </si>
  <si>
    <t>32% Discount</t>
  </si>
  <si>
    <t>33</t>
  </si>
  <si>
    <t>33% Discount</t>
  </si>
  <si>
    <t>34</t>
  </si>
  <si>
    <t>34% Discount</t>
  </si>
  <si>
    <t>35</t>
  </si>
  <si>
    <t>35% Discount</t>
  </si>
  <si>
    <t>36</t>
  </si>
  <si>
    <t>36% Discount</t>
  </si>
  <si>
    <t>37</t>
  </si>
  <si>
    <t>37% Discount</t>
  </si>
  <si>
    <t>38</t>
  </si>
  <si>
    <t>38% Discount</t>
  </si>
  <si>
    <t>39</t>
  </si>
  <si>
    <t>39% Discount</t>
  </si>
  <si>
    <t>40</t>
  </si>
  <si>
    <t>40% Discount</t>
  </si>
  <si>
    <t>41</t>
  </si>
  <si>
    <t>41% Discount</t>
  </si>
  <si>
    <t>42</t>
  </si>
  <si>
    <t>42% Discount</t>
  </si>
  <si>
    <t>43</t>
  </si>
  <si>
    <t>43% Discount</t>
  </si>
  <si>
    <t>44</t>
  </si>
  <si>
    <t>44% Discount</t>
  </si>
  <si>
    <t>45</t>
  </si>
  <si>
    <t>45 % Discount</t>
  </si>
  <si>
    <t>46</t>
  </si>
  <si>
    <t>46% Discount</t>
  </si>
  <si>
    <t>47</t>
  </si>
  <si>
    <t>47 % Discount</t>
  </si>
  <si>
    <t>48</t>
  </si>
  <si>
    <t>48 % Discount</t>
  </si>
  <si>
    <t>49</t>
  </si>
  <si>
    <t>49 % Discount</t>
  </si>
  <si>
    <t>50</t>
  </si>
  <si>
    <t>50% Discount</t>
  </si>
  <si>
    <t>51</t>
  </si>
  <si>
    <t>51 % Discount</t>
  </si>
  <si>
    <t>52</t>
  </si>
  <si>
    <t>52 % Discount</t>
  </si>
  <si>
    <t>53</t>
  </si>
  <si>
    <t>53 % Discount</t>
  </si>
  <si>
    <t>54</t>
  </si>
  <si>
    <t>54 % Discount</t>
  </si>
  <si>
    <t>55</t>
  </si>
  <si>
    <t>55% Discount</t>
  </si>
  <si>
    <t>56</t>
  </si>
  <si>
    <t>56% Discount</t>
  </si>
  <si>
    <t>57</t>
  </si>
  <si>
    <t>57 % Discount</t>
  </si>
  <si>
    <t>58</t>
  </si>
  <si>
    <t>58% Discount</t>
  </si>
  <si>
    <t>59</t>
  </si>
  <si>
    <t>59 % Discount</t>
  </si>
  <si>
    <t>60</t>
  </si>
  <si>
    <t>60 % Discount</t>
  </si>
  <si>
    <t>2P</t>
  </si>
  <si>
    <t>61%</t>
  </si>
  <si>
    <t>62</t>
  </si>
  <si>
    <t>62% Discount</t>
  </si>
  <si>
    <t>D2</t>
  </si>
  <si>
    <t>63 % discount</t>
  </si>
  <si>
    <t>65</t>
  </si>
  <si>
    <t>65 % Discount</t>
  </si>
  <si>
    <t>67</t>
  </si>
  <si>
    <t>67% Discount</t>
  </si>
  <si>
    <t>NK</t>
  </si>
  <si>
    <t>69% discount</t>
  </si>
  <si>
    <t>70</t>
  </si>
  <si>
    <t>70% Discount</t>
  </si>
  <si>
    <t>80</t>
  </si>
  <si>
    <t>80 % Discount</t>
  </si>
  <si>
    <t>NI</t>
  </si>
  <si>
    <t>88% discount</t>
  </si>
  <si>
    <t>NJ</t>
  </si>
  <si>
    <t>74% discount</t>
  </si>
  <si>
    <t>V2</t>
  </si>
  <si>
    <t>100 % Discount</t>
  </si>
  <si>
    <t>60 Dni</t>
  </si>
  <si>
    <t>0 Dni</t>
  </si>
  <si>
    <t>45 Dni</t>
  </si>
  <si>
    <t>90 Dni</t>
  </si>
  <si>
    <t>75 Dni</t>
  </si>
  <si>
    <t>30 Dni</t>
  </si>
  <si>
    <t>120 Dni</t>
  </si>
  <si>
    <t>W35</t>
  </si>
  <si>
    <t>W38</t>
  </si>
  <si>
    <t>W39</t>
  </si>
  <si>
    <t>W56</t>
  </si>
  <si>
    <t>W52</t>
  </si>
  <si>
    <t>W54</t>
  </si>
  <si>
    <t>W55</t>
  </si>
  <si>
    <t>W42</t>
  </si>
  <si>
    <t>W47</t>
  </si>
  <si>
    <t>W59</t>
  </si>
  <si>
    <t>W34</t>
  </si>
  <si>
    <t>W44</t>
  </si>
  <si>
    <t>W73</t>
  </si>
  <si>
    <t>W57</t>
  </si>
  <si>
    <t>W40</t>
  </si>
  <si>
    <t>W65</t>
  </si>
  <si>
    <t>W61</t>
  </si>
  <si>
    <t>A20</t>
  </si>
  <si>
    <t>S19</t>
  </si>
  <si>
    <t>H33</t>
  </si>
  <si>
    <t>C00</t>
  </si>
  <si>
    <t>H34</t>
  </si>
  <si>
    <t>H31</t>
  </si>
  <si>
    <t>W50</t>
  </si>
  <si>
    <t>Gotówka (rabat+2%)</t>
  </si>
  <si>
    <t>IF(D2="","",XLOOKUP(D2,Customer!A:A,Customer!G:G))</t>
  </si>
  <si>
    <t>Pay Terms</t>
  </si>
  <si>
    <t>Disc %</t>
  </si>
  <si>
    <t>Disc Days</t>
  </si>
  <si>
    <t>Net Days to Pay</t>
  </si>
  <si>
    <t>7 Dni</t>
  </si>
  <si>
    <t>$01</t>
  </si>
  <si>
    <t>Cash on Delivery</t>
  </si>
  <si>
    <t>14 Dni</t>
  </si>
  <si>
    <t>$02</t>
  </si>
  <si>
    <t>1 Day from Invoice</t>
  </si>
  <si>
    <t>21 Dni</t>
  </si>
  <si>
    <t>$03</t>
  </si>
  <si>
    <t>7 Days from Invoice</t>
  </si>
  <si>
    <t>28 Dni</t>
  </si>
  <si>
    <t>$04</t>
  </si>
  <si>
    <t>8 Days from Invoice</t>
  </si>
  <si>
    <t>$05</t>
  </si>
  <si>
    <t>15 Day from Invoice</t>
  </si>
  <si>
    <t>35 Dni</t>
  </si>
  <si>
    <t>$06</t>
  </si>
  <si>
    <t>20 Days from Invoice</t>
  </si>
  <si>
    <t>40 Dni</t>
  </si>
  <si>
    <t>$07</t>
  </si>
  <si>
    <t>21 Days from Invoice</t>
  </si>
  <si>
    <t>$08</t>
  </si>
  <si>
    <t>25 Days from Invoice</t>
  </si>
  <si>
    <t>50 Dni</t>
  </si>
  <si>
    <t>$09</t>
  </si>
  <si>
    <t>30 Days from Invoice</t>
  </si>
  <si>
    <t>55 Dni</t>
  </si>
  <si>
    <t>$10</t>
  </si>
  <si>
    <t>35 Days from Invoice</t>
  </si>
  <si>
    <t>$11</t>
  </si>
  <si>
    <t>37 Days from Invoice</t>
  </si>
  <si>
    <t>65 Dni</t>
  </si>
  <si>
    <t>$12</t>
  </si>
  <si>
    <t>40 Days from Invoice</t>
  </si>
  <si>
    <t>70 Dni</t>
  </si>
  <si>
    <t>$13</t>
  </si>
  <si>
    <t>45 Days from Invoice</t>
  </si>
  <si>
    <t>$14</t>
  </si>
  <si>
    <t>48 Days from Invoice</t>
  </si>
  <si>
    <t>80 Dni</t>
  </si>
  <si>
    <t>$15</t>
  </si>
  <si>
    <t>49 Days from Invoice</t>
  </si>
  <si>
    <t>$16</t>
  </si>
  <si>
    <t>50 Days from Invoice</t>
  </si>
  <si>
    <t>100 Dni</t>
  </si>
  <si>
    <t>$17</t>
  </si>
  <si>
    <t>52 Days from Invoice</t>
  </si>
  <si>
    <t>$18</t>
  </si>
  <si>
    <t>53 Days from Invoice</t>
  </si>
  <si>
    <t>180 Dni</t>
  </si>
  <si>
    <t>$19</t>
  </si>
  <si>
    <t>54 Days from Invoice</t>
  </si>
  <si>
    <t>BTS - payment on the 13 of Sep</t>
  </si>
  <si>
    <t>$20</t>
  </si>
  <si>
    <t>55 Days from Invoice</t>
  </si>
  <si>
    <t>$21</t>
  </si>
  <si>
    <t>57 Days from Invoice</t>
  </si>
  <si>
    <t>$22</t>
  </si>
  <si>
    <t>60 Days from Invoice</t>
  </si>
  <si>
    <t>$23</t>
  </si>
  <si>
    <t>61 Days from Invoice</t>
  </si>
  <si>
    <t>$24</t>
  </si>
  <si>
    <t>62 Days from Invoice</t>
  </si>
  <si>
    <t>$25</t>
  </si>
  <si>
    <t>63 Days from Invoice</t>
  </si>
  <si>
    <t>$26</t>
  </si>
  <si>
    <t>64 Days from Invoice</t>
  </si>
  <si>
    <t>$27</t>
  </si>
  <si>
    <t>65 Days from Invoice</t>
  </si>
  <si>
    <t>$28</t>
  </si>
  <si>
    <t>66 Days from Invoice</t>
  </si>
  <si>
    <t>$29</t>
  </si>
  <si>
    <t>67 Days from Invoice</t>
  </si>
  <si>
    <t>$30</t>
  </si>
  <si>
    <t>68 Days from Invoice</t>
  </si>
  <si>
    <t>$31</t>
  </si>
  <si>
    <t>69 Days from Invoice</t>
  </si>
  <si>
    <t>$32</t>
  </si>
  <si>
    <t>70 Days from Invoice</t>
  </si>
  <si>
    <t>$33</t>
  </si>
  <si>
    <t>71 Days from Invoice</t>
  </si>
  <si>
    <t>$34</t>
  </si>
  <si>
    <t>72 Days from Invoice</t>
  </si>
  <si>
    <t>$35</t>
  </si>
  <si>
    <t>75 Days from Invoice</t>
  </si>
  <si>
    <t>$36</t>
  </si>
  <si>
    <t>90 Days from Invoice</t>
  </si>
  <si>
    <t>$37</t>
  </si>
  <si>
    <t>93 Days from Invoice</t>
  </si>
  <si>
    <t>$38</t>
  </si>
  <si>
    <t>97 Days from Invoice</t>
  </si>
  <si>
    <t>$39</t>
  </si>
  <si>
    <t>98 Days from Invoice</t>
  </si>
  <si>
    <t>$40</t>
  </si>
  <si>
    <t>99 Days from Invoice</t>
  </si>
  <si>
    <t>$41</t>
  </si>
  <si>
    <t>102 Days from Invoice</t>
  </si>
  <si>
    <t>$42</t>
  </si>
  <si>
    <t>113 Days from Invoice</t>
  </si>
  <si>
    <t>$43</t>
  </si>
  <si>
    <t>4th of Next Month- TDS Payment</t>
  </si>
  <si>
    <t>$44</t>
  </si>
  <si>
    <t>27 Days from Invoice</t>
  </si>
  <si>
    <t>$45</t>
  </si>
  <si>
    <t>80 Days from Invoice</t>
  </si>
  <si>
    <t>$46</t>
  </si>
  <si>
    <t>87 Days from Invoice</t>
  </si>
  <si>
    <t>$47</t>
  </si>
  <si>
    <t>110 Days from Invoice</t>
  </si>
  <si>
    <t>$48</t>
  </si>
  <si>
    <t>140 Days from Invoice</t>
  </si>
  <si>
    <t>$49</t>
  </si>
  <si>
    <t>147 Days from Invoice</t>
  </si>
  <si>
    <t>$50</t>
  </si>
  <si>
    <t>200 Days from Invoice</t>
  </si>
  <si>
    <t>.</t>
  </si>
  <si>
    <t>/00</t>
  </si>
  <si>
    <t>At sight</t>
  </si>
  <si>
    <t>COD</t>
  </si>
  <si>
    <t>Cash in Adv - 2% Discount</t>
  </si>
  <si>
    <t>Cash +3.25% discount</t>
  </si>
  <si>
    <t>Кредит 110 календарных дней</t>
  </si>
  <si>
    <t>30 Jours fin de mois le 10</t>
  </si>
  <si>
    <t>60 jours fin de mois le 10</t>
  </si>
  <si>
    <t>90 jours fins de mois le 10</t>
  </si>
  <si>
    <t>30D</t>
  </si>
  <si>
    <t>30 days DOI, 2% discount</t>
  </si>
  <si>
    <t>3F1</t>
  </si>
  <si>
    <t>Contre remboursement</t>
  </si>
  <si>
    <t>3F2</t>
  </si>
  <si>
    <t>Paiement anticipé</t>
  </si>
  <si>
    <t>3F3</t>
  </si>
  <si>
    <t>10 Jours Nets</t>
  </si>
  <si>
    <t>3F4</t>
  </si>
  <si>
    <t>10 Jours 2% - 30 Jours Net</t>
  </si>
  <si>
    <t>3F5</t>
  </si>
  <si>
    <t>10 Jours 3% - 30 Jours Nets</t>
  </si>
  <si>
    <t>3F6</t>
  </si>
  <si>
    <t>15 Jours 3%</t>
  </si>
  <si>
    <t>3F7</t>
  </si>
  <si>
    <t>20 Jours 3% - 45 Jours Nets</t>
  </si>
  <si>
    <t>3F8</t>
  </si>
  <si>
    <t>30 Jours Nets</t>
  </si>
  <si>
    <t>3F9</t>
  </si>
  <si>
    <t>30 Jours 2%</t>
  </si>
  <si>
    <t>3FA</t>
  </si>
  <si>
    <t>60 Jours Nets</t>
  </si>
  <si>
    <t>3FB</t>
  </si>
  <si>
    <t>80 Jours Nets</t>
  </si>
  <si>
    <t>3FC</t>
  </si>
  <si>
    <t>90 Tage 3%</t>
  </si>
  <si>
    <t>3G1</t>
  </si>
  <si>
    <t>Gegen Vorauskasse</t>
  </si>
  <si>
    <t>3G2</t>
  </si>
  <si>
    <t>Vorauszalung</t>
  </si>
  <si>
    <t>3G3</t>
  </si>
  <si>
    <t>10 Tage Netto</t>
  </si>
  <si>
    <t>3G4</t>
  </si>
  <si>
    <t>10 Tage 2% - 30 Tage Netto</t>
  </si>
  <si>
    <t>3G5</t>
  </si>
  <si>
    <t>10 Tage 3% - 30 Tage Netto</t>
  </si>
  <si>
    <t>3G6</t>
  </si>
  <si>
    <t>15 Tage 3%</t>
  </si>
  <si>
    <t>3G7</t>
  </si>
  <si>
    <t>20 Tage 3% - 45 Tage Netto</t>
  </si>
  <si>
    <t>3G8</t>
  </si>
  <si>
    <t>30 Tage netto</t>
  </si>
  <si>
    <t>3G9</t>
  </si>
  <si>
    <t>30 Tage 2%</t>
  </si>
  <si>
    <t>3GA</t>
  </si>
  <si>
    <t>60 Tage netto</t>
  </si>
  <si>
    <t>3GB</t>
  </si>
  <si>
    <t>80 Tage Netto</t>
  </si>
  <si>
    <t>3GC</t>
  </si>
  <si>
    <t>30 Tage 3%</t>
  </si>
  <si>
    <t>3GD</t>
  </si>
  <si>
    <t>3% in 40 Tagen, netto 40 Tage</t>
  </si>
  <si>
    <t>3I1</t>
  </si>
  <si>
    <t>Contro Rimborso</t>
  </si>
  <si>
    <t>3I2</t>
  </si>
  <si>
    <t>Pagamento anticipato</t>
  </si>
  <si>
    <t>3I3</t>
  </si>
  <si>
    <t>10 Giorni Netto</t>
  </si>
  <si>
    <t>3I4</t>
  </si>
  <si>
    <t>10 Giorni 2% - 30 Giorni Netto</t>
  </si>
  <si>
    <t>3I5</t>
  </si>
  <si>
    <t>10 Giorni 3% - 30 Giorni Netto</t>
  </si>
  <si>
    <t>3I6</t>
  </si>
  <si>
    <t>15 Giorni 3%</t>
  </si>
  <si>
    <t>3I7</t>
  </si>
  <si>
    <t>20 Giorni 3% - 45 Giorni Netto</t>
  </si>
  <si>
    <t>3I8</t>
  </si>
  <si>
    <t>30 Giorni Netto</t>
  </si>
  <si>
    <t>3I9</t>
  </si>
  <si>
    <t>30 Giorni 2%</t>
  </si>
  <si>
    <t>3IA</t>
  </si>
  <si>
    <t>60 Giorni Netto</t>
  </si>
  <si>
    <t>3IB</t>
  </si>
  <si>
    <t>80 Giorni netto</t>
  </si>
  <si>
    <t>45L</t>
  </si>
  <si>
    <t>45 Jours FDM date de livraison</t>
  </si>
  <si>
    <t>45O</t>
  </si>
  <si>
    <t>45 jours FDM</t>
  </si>
  <si>
    <t>Cash On Delivery</t>
  </si>
  <si>
    <t>Cash On Delivery - 1%</t>
  </si>
  <si>
    <t>Cash On Delivery - 2%</t>
  </si>
  <si>
    <t>Cash On Delivery - 2.5%</t>
  </si>
  <si>
    <t>Cash On Delivery - 3%</t>
  </si>
  <si>
    <t>Cash On Statement</t>
  </si>
  <si>
    <t>Cash On Statement - 2.5%</t>
  </si>
  <si>
    <t>7 Days from Invoice - 1%</t>
  </si>
  <si>
    <t>60 Days from Statement - 1%</t>
  </si>
  <si>
    <t>7 Days from Invoice - 2%</t>
  </si>
  <si>
    <t>7 Days from Invoice - 2.5%</t>
  </si>
  <si>
    <t>7 Days from Invoice - 5%</t>
  </si>
  <si>
    <t>7 Days from Statement</t>
  </si>
  <si>
    <t>14 Days from Invoice</t>
  </si>
  <si>
    <t>14 Days from Invoice - 1%</t>
  </si>
  <si>
    <t>14 Days from Invoice - 1.5%</t>
  </si>
  <si>
    <t>14 Days from Invoice - 2%</t>
  </si>
  <si>
    <t>14 Days from Invoice - 2.5%</t>
  </si>
  <si>
    <t>14 Days from Invoice - 5%</t>
  </si>
  <si>
    <t>15 Days from Bi-monthly Statem</t>
  </si>
  <si>
    <t>15 Days from Invoice</t>
  </si>
  <si>
    <t>30 Days from Invoice - 1%</t>
  </si>
  <si>
    <t>30 Days from Invoice - 1.5%</t>
  </si>
  <si>
    <t>30 Days from Invoice - 2%</t>
  </si>
  <si>
    <t>30 Days from Invoice - 2.5%</t>
  </si>
  <si>
    <t>30 Days from Invoice - 3%</t>
  </si>
  <si>
    <t>30 Days from Invoice - 3.5%</t>
  </si>
  <si>
    <t>30 Days from Invoice - 4%</t>
  </si>
  <si>
    <t>30 Days from Invoice - 4.5%</t>
  </si>
  <si>
    <t>30 Days from Invoice - 5%</t>
  </si>
  <si>
    <t>30 Days from Invoice - 10%</t>
  </si>
  <si>
    <t>30 Days from Statement</t>
  </si>
  <si>
    <t>30 Days from Statement- .8%</t>
  </si>
  <si>
    <t>30 Days from Statement - 1%</t>
  </si>
  <si>
    <t>30 Days from Statement - 1.5%</t>
  </si>
  <si>
    <t>30 Days from Statement - 2%</t>
  </si>
  <si>
    <t>30 Days from Statement - 2.5%</t>
  </si>
  <si>
    <t>30 Days from Statement - 3%</t>
  </si>
  <si>
    <t>30 Days from Statement - 3.5%</t>
  </si>
  <si>
    <t>30 Days from Statement - 4%</t>
  </si>
  <si>
    <t>30 Days from Statement - 4.5%</t>
  </si>
  <si>
    <t>30 Days from Statement - 5%</t>
  </si>
  <si>
    <t>32 Days from Invoice</t>
  </si>
  <si>
    <t>32 Days from Statement</t>
  </si>
  <si>
    <t>35 Days from Invoice - 2.5%</t>
  </si>
  <si>
    <t>40 Days from Statement - 2.5%</t>
  </si>
  <si>
    <t>45 Days from Invoice - 1%</t>
  </si>
  <si>
    <t>45 Days from Invoice - 1.5%</t>
  </si>
  <si>
    <t>45 Days from Invoice - 2%</t>
  </si>
  <si>
    <t>45 Days from Invoice - 2.5%</t>
  </si>
  <si>
    <t>45 Days from Statement</t>
  </si>
  <si>
    <t>45 Days from Statement - 2.5%</t>
  </si>
  <si>
    <t>60 Days from Invoice - 1%</t>
  </si>
  <si>
    <t>60 Days from Invoice - 1.5%</t>
  </si>
  <si>
    <t>60 Days from Invoice - 2%</t>
  </si>
  <si>
    <t>60 Days from Invoice - 2.5%</t>
  </si>
  <si>
    <t>60 Days from Statement</t>
  </si>
  <si>
    <t>60 Days from Statement - 1.5%</t>
  </si>
  <si>
    <t>60 Days from Statement - 2%</t>
  </si>
  <si>
    <t>60 Days from Statement - 2.5%</t>
  </si>
  <si>
    <t>90 Days from Invoice - 1%</t>
  </si>
  <si>
    <t>90 Days from Statement</t>
  </si>
  <si>
    <t>90 Days from Statement - 2%</t>
  </si>
  <si>
    <t>90 Days from Statement - 2.5%</t>
  </si>
  <si>
    <t>120 Days from Invoice</t>
  </si>
  <si>
    <t>120 Days from Invoice - 1%</t>
  </si>
  <si>
    <t>120 Days from Statement</t>
  </si>
  <si>
    <t>Cash/TT/Cheque upon delivery</t>
  </si>
  <si>
    <t>60D</t>
  </si>
  <si>
    <t>60 days DOI, 2% discount</t>
  </si>
  <si>
    <t>60N</t>
  </si>
  <si>
    <t>60 jours net</t>
  </si>
  <si>
    <t>Within 30 days from EoM</t>
  </si>
  <si>
    <t>35days aft end of month</t>
  </si>
  <si>
    <t>Within 45 days from EoM</t>
  </si>
  <si>
    <t>Within 60 days from EoM</t>
  </si>
  <si>
    <t>Within 90 days from EoM</t>
  </si>
  <si>
    <t>6A1</t>
  </si>
  <si>
    <t>14 days from invoice date</t>
  </si>
  <si>
    <t>6A3</t>
  </si>
  <si>
    <t>30 days from invoice date</t>
  </si>
  <si>
    <t>6A4</t>
  </si>
  <si>
    <t>45 days from invoice date</t>
  </si>
  <si>
    <t>6A6</t>
  </si>
  <si>
    <t>60days from invoice date</t>
  </si>
  <si>
    <t>6A7</t>
  </si>
  <si>
    <t>7 days from invoice date</t>
  </si>
  <si>
    <t>6C1</t>
  </si>
  <si>
    <t>Cash Prior to Delivery</t>
  </si>
  <si>
    <t>Before 15 of the next month</t>
  </si>
  <si>
    <t>Before 15 in 2 months</t>
  </si>
  <si>
    <t>Before 20 of the next month</t>
  </si>
  <si>
    <t>Before 25 of the next month</t>
  </si>
  <si>
    <t>Before 27 of the next month</t>
  </si>
  <si>
    <t>Before 30 of the next month</t>
  </si>
  <si>
    <t>Before End of the next month</t>
  </si>
  <si>
    <t>Before 20 in 2 months</t>
  </si>
  <si>
    <t>Before End in 2 months Due net</t>
  </si>
  <si>
    <t>7A1</t>
  </si>
  <si>
    <t>Nett Cash 14 Days</t>
  </si>
  <si>
    <t>7A2</t>
  </si>
  <si>
    <t>7A3</t>
  </si>
  <si>
    <t>7A6</t>
  </si>
  <si>
    <t>60 Days Payment Terms for Affi</t>
  </si>
  <si>
    <t>7A7</t>
  </si>
  <si>
    <t>7C1</t>
  </si>
  <si>
    <t>90N</t>
  </si>
  <si>
    <t>90 jours net - Destiné DOM TOM</t>
  </si>
  <si>
    <t>Netting 120 days</t>
  </si>
  <si>
    <t>Netting 30 days</t>
  </si>
  <si>
    <t>Netting 60 days</t>
  </si>
  <si>
    <t>Netting 90 days</t>
  </si>
  <si>
    <t>A00</t>
  </si>
  <si>
    <t>A01</t>
  </si>
  <si>
    <t>8 Days Date of Invoice</t>
  </si>
  <si>
    <t>A02</t>
  </si>
  <si>
    <t>10 Days Date of Invoice</t>
  </si>
  <si>
    <t>A03</t>
  </si>
  <si>
    <t>14 Days Date of Invoice</t>
  </si>
  <si>
    <t>A04</t>
  </si>
  <si>
    <t>21 Days Date of Invoice</t>
  </si>
  <si>
    <t>A05</t>
  </si>
  <si>
    <t>5 Days Date of Invoice</t>
  </si>
  <si>
    <t>A10</t>
  </si>
  <si>
    <t>30 Days Date of Invoice</t>
  </si>
  <si>
    <t>A15</t>
  </si>
  <si>
    <t>45 Days Date of Invoice</t>
  </si>
  <si>
    <t>A19</t>
  </si>
  <si>
    <t>59 days date of B/L</t>
  </si>
  <si>
    <t>60 Days Date of Invoice</t>
  </si>
  <si>
    <t>A21</t>
  </si>
  <si>
    <t>68 Days Date of Invoice</t>
  </si>
  <si>
    <t>A25</t>
  </si>
  <si>
    <t>25 Days Date of Invoice</t>
  </si>
  <si>
    <t>A30</t>
  </si>
  <si>
    <t>90 Days Date of Invoice</t>
  </si>
  <si>
    <t>A32</t>
  </si>
  <si>
    <t>100 Days Date of Invoice</t>
  </si>
  <si>
    <t>A40</t>
  </si>
  <si>
    <t>120 Days Date of Invoice</t>
  </si>
  <si>
    <t>A45</t>
  </si>
  <si>
    <t>FDM 45 J DATE DE LIV</t>
  </si>
  <si>
    <t>A50</t>
  </si>
  <si>
    <t>150 Days Date of Invoice</t>
  </si>
  <si>
    <t>A60</t>
  </si>
  <si>
    <t>180 Days Date of Invoice</t>
  </si>
  <si>
    <t>A70</t>
  </si>
  <si>
    <t>210 Days Date of Invoice</t>
  </si>
  <si>
    <t>A72</t>
  </si>
  <si>
    <t>240 days end of month</t>
  </si>
  <si>
    <t>A75</t>
  </si>
  <si>
    <t>75 Days Date of Invoice</t>
  </si>
  <si>
    <t>A76</t>
  </si>
  <si>
    <t>90 days date of B/L</t>
  </si>
  <si>
    <t>A78</t>
  </si>
  <si>
    <t>315 Days Date of  Invoice</t>
  </si>
  <si>
    <t>A80</t>
  </si>
  <si>
    <t>360 Days Date of Invoice</t>
  </si>
  <si>
    <t>A85</t>
  </si>
  <si>
    <t>85 Days Date of Invoice</t>
  </si>
  <si>
    <t>A90</t>
  </si>
  <si>
    <t>270 days end of month</t>
  </si>
  <si>
    <t>A91</t>
  </si>
  <si>
    <t>300 days end of month</t>
  </si>
  <si>
    <t>A92</t>
  </si>
  <si>
    <t xml:space="preserve"> Paiement BTS 30.11.2017</t>
  </si>
  <si>
    <t>A93</t>
  </si>
  <si>
    <t>Paiement BTS 31.10.2018</t>
  </si>
  <si>
    <t>A94</t>
  </si>
  <si>
    <t>Paiement BTS 31.10.2019</t>
  </si>
  <si>
    <t>A95</t>
  </si>
  <si>
    <t xml:space="preserve"> Paiement BTS 31/10/2020</t>
  </si>
  <si>
    <t>A99</t>
  </si>
  <si>
    <t>At Sight - 2% Discount</t>
  </si>
  <si>
    <t>B00</t>
  </si>
  <si>
    <t>B01</t>
  </si>
  <si>
    <t>30 days EOM 2% disc 8 days</t>
  </si>
  <si>
    <t>B06</t>
  </si>
  <si>
    <t>15 days end of month</t>
  </si>
  <si>
    <t>B11</t>
  </si>
  <si>
    <t>30 days end of month the 5</t>
  </si>
  <si>
    <t>B12</t>
  </si>
  <si>
    <t>30 days end of month the 10</t>
  </si>
  <si>
    <t>B13</t>
  </si>
  <si>
    <t>30 days end of month the 15</t>
  </si>
  <si>
    <t>B14</t>
  </si>
  <si>
    <t>30 days end of month the 20</t>
  </si>
  <si>
    <t>B15</t>
  </si>
  <si>
    <t>30 days end of month the 25</t>
  </si>
  <si>
    <t>B16</t>
  </si>
  <si>
    <t>30 days end of month</t>
  </si>
  <si>
    <t>B17</t>
  </si>
  <si>
    <t>30 days net, 2% disc. 30 days</t>
  </si>
  <si>
    <t>B18</t>
  </si>
  <si>
    <t>60 days, 2% disc. 60 days</t>
  </si>
  <si>
    <t>B19</t>
  </si>
  <si>
    <t>240 days  from invoice - 4%</t>
  </si>
  <si>
    <t>B21</t>
  </si>
  <si>
    <t>60 days end of month the 5</t>
  </si>
  <si>
    <t>B22</t>
  </si>
  <si>
    <t>60 days end of month the 10</t>
  </si>
  <si>
    <t>B23</t>
  </si>
  <si>
    <t>60 days end of month the 15</t>
  </si>
  <si>
    <t>B24</t>
  </si>
  <si>
    <t>60 days end of month the 20</t>
  </si>
  <si>
    <t>B25</t>
  </si>
  <si>
    <t>60 days end of month the 25</t>
  </si>
  <si>
    <t>B26</t>
  </si>
  <si>
    <t>60 days end of month</t>
  </si>
  <si>
    <t>B27</t>
  </si>
  <si>
    <t>80 Days date of invoice</t>
  </si>
  <si>
    <t>B30</t>
  </si>
  <si>
    <t>30 days EOM, 2% disc. 30 DAYS</t>
  </si>
  <si>
    <t>B31</t>
  </si>
  <si>
    <t>90 days end of month the 5</t>
  </si>
  <si>
    <t>B32</t>
  </si>
  <si>
    <t>90 days end of month the 10</t>
  </si>
  <si>
    <t>B33</t>
  </si>
  <si>
    <t>90 days end of month the 15</t>
  </si>
  <si>
    <t>B34</t>
  </si>
  <si>
    <t>90 days end of month the 20</t>
  </si>
  <si>
    <t>B35</t>
  </si>
  <si>
    <t>90 days end of month the 25</t>
  </si>
  <si>
    <t>B36</t>
  </si>
  <si>
    <t>90 days end of month</t>
  </si>
  <si>
    <t>B45</t>
  </si>
  <si>
    <t>45 days date of B/L</t>
  </si>
  <si>
    <t>B46</t>
  </si>
  <si>
    <t>120 days end of month</t>
  </si>
  <si>
    <t>B56</t>
  </si>
  <si>
    <t>150 days end of month</t>
  </si>
  <si>
    <t>B60</t>
  </si>
  <si>
    <t xml:space="preserve"> 60 days end of month</t>
  </si>
  <si>
    <t>B66</t>
  </si>
  <si>
    <t>180 days end of month</t>
  </si>
  <si>
    <t>B75</t>
  </si>
  <si>
    <t>B80</t>
  </si>
  <si>
    <t>210 days end of month</t>
  </si>
  <si>
    <t>Cash</t>
  </si>
  <si>
    <t>C01</t>
  </si>
  <si>
    <t>Credit Card Payment (3 days)</t>
  </si>
  <si>
    <t>C08</t>
  </si>
  <si>
    <t>Cash 0,836% discount</t>
  </si>
  <si>
    <t>C1</t>
  </si>
  <si>
    <t>10 dagar netto</t>
  </si>
  <si>
    <t>C10</t>
  </si>
  <si>
    <t>Cash 1% Discount</t>
  </si>
  <si>
    <t>C11</t>
  </si>
  <si>
    <t>Net at receipton of goods</t>
  </si>
  <si>
    <t>C12</t>
  </si>
  <si>
    <t>C13</t>
  </si>
  <si>
    <t>80 days net</t>
  </si>
  <si>
    <t>C14</t>
  </si>
  <si>
    <t>14 days net</t>
  </si>
  <si>
    <t>C15</t>
  </si>
  <si>
    <t>Cash 1,5% Discount</t>
  </si>
  <si>
    <t>C16</t>
  </si>
  <si>
    <t>30 days net</t>
  </si>
  <si>
    <t>C17</t>
  </si>
  <si>
    <t>45 dagar netto</t>
  </si>
  <si>
    <t>C19</t>
  </si>
  <si>
    <t>60 days net</t>
  </si>
  <si>
    <t>C2</t>
  </si>
  <si>
    <t>Cash against document</t>
  </si>
  <si>
    <t>C2%</t>
  </si>
  <si>
    <t>Cash, 2% discount</t>
  </si>
  <si>
    <t>C20</t>
  </si>
  <si>
    <t>Cash 2% Discount</t>
  </si>
  <si>
    <t>C21</t>
  </si>
  <si>
    <t>Délai de paiement</t>
  </si>
  <si>
    <t>C22</t>
  </si>
  <si>
    <t>Consignement</t>
  </si>
  <si>
    <t>C23</t>
  </si>
  <si>
    <t>90 days net</t>
  </si>
  <si>
    <t>C25</t>
  </si>
  <si>
    <t>Cash 2,5% Discount</t>
  </si>
  <si>
    <t>C26</t>
  </si>
  <si>
    <t>120 days net</t>
  </si>
  <si>
    <t>C27</t>
  </si>
  <si>
    <t>180 days net</t>
  </si>
  <si>
    <t>C28</t>
  </si>
  <si>
    <t>Letter of credit</t>
  </si>
  <si>
    <t>C29</t>
  </si>
  <si>
    <t>Against documents</t>
  </si>
  <si>
    <t>C30</t>
  </si>
  <si>
    <t>Cash 3% Discount</t>
  </si>
  <si>
    <t>C31</t>
  </si>
  <si>
    <t>30 dagar netto</t>
  </si>
  <si>
    <t>C35</t>
  </si>
  <si>
    <t>Cash 3,5% Discount</t>
  </si>
  <si>
    <t>C40</t>
  </si>
  <si>
    <t>Cash 4% Discount</t>
  </si>
  <si>
    <t>C50</t>
  </si>
  <si>
    <t>Cash 5% Discount</t>
  </si>
  <si>
    <t>C6</t>
  </si>
  <si>
    <t>Payment in advance</t>
  </si>
  <si>
    <t>C60</t>
  </si>
  <si>
    <t>Cash 6% Discount</t>
  </si>
  <si>
    <t>C6N</t>
  </si>
  <si>
    <t>60 dagar netto</t>
  </si>
  <si>
    <t>C70</t>
  </si>
  <si>
    <t>Cash 7% Discount</t>
  </si>
  <si>
    <t>C75</t>
  </si>
  <si>
    <t>75 days net</t>
  </si>
  <si>
    <t>C80</t>
  </si>
  <si>
    <t>180 dagar netto</t>
  </si>
  <si>
    <t>C90</t>
  </si>
  <si>
    <t>90 dagar netto</t>
  </si>
  <si>
    <t>D0</t>
  </si>
  <si>
    <t>lt. Verienbarung</t>
  </si>
  <si>
    <t>D05</t>
  </si>
  <si>
    <t>End of Month 30 Days 0,5%</t>
  </si>
  <si>
    <t>D1</t>
  </si>
  <si>
    <t>Bankeinzug sofort netto</t>
  </si>
  <si>
    <t>D10</t>
  </si>
  <si>
    <t>60T valuta 4% 65T, netto 90T</t>
  </si>
  <si>
    <t>D11</t>
  </si>
  <si>
    <t>Bankeinzug 21 Tage, 3% skonto</t>
  </si>
  <si>
    <t>D12</t>
  </si>
  <si>
    <t>60T valuta 4% 90T, netto 100T</t>
  </si>
  <si>
    <t>D13</t>
  </si>
  <si>
    <t>Valuta 120</t>
  </si>
  <si>
    <t>D14</t>
  </si>
  <si>
    <t>60T valuta bankein 3% 70T, 90T</t>
  </si>
  <si>
    <t>D15</t>
  </si>
  <si>
    <t>90T valuta 3% 100T, netto T</t>
  </si>
  <si>
    <t>D16</t>
  </si>
  <si>
    <t>30T valuta 3% 51T, netto 60T</t>
  </si>
  <si>
    <t>D17</t>
  </si>
  <si>
    <t>30T Valuta 3% 40T, netto 60T</t>
  </si>
  <si>
    <t>D18</t>
  </si>
  <si>
    <t>120T Valute 3% 130T net 150T</t>
  </si>
  <si>
    <t>D19</t>
  </si>
  <si>
    <t>105T Valuta, 3% 115T net 135T</t>
  </si>
  <si>
    <t>D1A</t>
  </si>
  <si>
    <t>Bankeinzug 2% 10 Tage, 30 Tage</t>
  </si>
  <si>
    <t>D1B</t>
  </si>
  <si>
    <t>Bankeinzug 3% 14 days, 30 days</t>
  </si>
  <si>
    <t>Benkeinzug 21 T</t>
  </si>
  <si>
    <t>D20</t>
  </si>
  <si>
    <t>30 Days DOI (2% Discount)</t>
  </si>
  <si>
    <t>D21</t>
  </si>
  <si>
    <t>8 Days + Disc BE</t>
  </si>
  <si>
    <t>D22</t>
  </si>
  <si>
    <t>90T valuta 2% 100T, netto 120T</t>
  </si>
  <si>
    <t>D23</t>
  </si>
  <si>
    <t>90 T valuta Bankeinzug</t>
  </si>
  <si>
    <t>D24</t>
  </si>
  <si>
    <t>60T valuta Bankeinzug 3% skont</t>
  </si>
  <si>
    <t>D25</t>
  </si>
  <si>
    <t>D26</t>
  </si>
  <si>
    <t>60T valuta bankeinzug 4% skt.</t>
  </si>
  <si>
    <t>D27</t>
  </si>
  <si>
    <t>90T valuta Bankeinzug 3% skont</t>
  </si>
  <si>
    <t>D28</t>
  </si>
  <si>
    <t>150T Valuta, 3% 180T</t>
  </si>
  <si>
    <t>D29</t>
  </si>
  <si>
    <t>D3</t>
  </si>
  <si>
    <t>Bankeinzug 30 T</t>
  </si>
  <si>
    <t>D30</t>
  </si>
  <si>
    <t>DOI + 30 Days + Disc. 3%</t>
  </si>
  <si>
    <t>D31</t>
  </si>
  <si>
    <t>Valuta 30 T</t>
  </si>
  <si>
    <t>D32</t>
  </si>
  <si>
    <t>D33</t>
  </si>
  <si>
    <t>3% in 43 Tagen, netto 50 Tage</t>
  </si>
  <si>
    <t>D34</t>
  </si>
  <si>
    <t>D35</t>
  </si>
  <si>
    <t>September 30th Payment</t>
  </si>
  <si>
    <t>D36</t>
  </si>
  <si>
    <t>60 days end of month 3% disc.</t>
  </si>
  <si>
    <t>D4</t>
  </si>
  <si>
    <t>D41</t>
  </si>
  <si>
    <t>D42</t>
  </si>
  <si>
    <t>D43</t>
  </si>
  <si>
    <t>September 15th Payment</t>
  </si>
  <si>
    <t>D5</t>
  </si>
  <si>
    <t>Bankeinzug 3% 10 Tage, 30 Tage</t>
  </si>
  <si>
    <t>D50</t>
  </si>
  <si>
    <t>30 days end of month 5% disc.</t>
  </si>
  <si>
    <t>D57</t>
  </si>
  <si>
    <t>3% in 57 Tagen, netto 57 Tage</t>
  </si>
  <si>
    <t>D6</t>
  </si>
  <si>
    <t>3.5% in 10 Tagen Bankeinzug</t>
  </si>
  <si>
    <t>D65</t>
  </si>
  <si>
    <t>65  Dagar Netto</t>
  </si>
  <si>
    <t>D7</t>
  </si>
  <si>
    <t>Bankeinzug 4% sofort</t>
  </si>
  <si>
    <t>D75</t>
  </si>
  <si>
    <t>Netto 75</t>
  </si>
  <si>
    <t>D8</t>
  </si>
  <si>
    <t>Bankeinzug 10 Tage</t>
  </si>
  <si>
    <t>D85</t>
  </si>
  <si>
    <t>Netto 85</t>
  </si>
  <si>
    <t>D9</t>
  </si>
  <si>
    <t>D90</t>
  </si>
  <si>
    <t>Valuta 90 T</t>
  </si>
  <si>
    <t>DA</t>
  </si>
  <si>
    <t>3% in 10 Tagen, netto 30 Tage</t>
  </si>
  <si>
    <t>DA1</t>
  </si>
  <si>
    <t>4% in 10T, netto 30 T</t>
  </si>
  <si>
    <t>DA2</t>
  </si>
  <si>
    <t>3,45% in 10 Tage,netto 30 Tage</t>
  </si>
  <si>
    <t>DA3</t>
  </si>
  <si>
    <t>3% in 8 Tagen, netto 30 Tage</t>
  </si>
  <si>
    <t>DA5</t>
  </si>
  <si>
    <t>3% in 8 Tagen, netto 14 Tage</t>
  </si>
  <si>
    <t>DA6</t>
  </si>
  <si>
    <t>3% in 80 Tagen</t>
  </si>
  <si>
    <t>DA7</t>
  </si>
  <si>
    <t>3% in 75 Tagen</t>
  </si>
  <si>
    <t>DA8</t>
  </si>
  <si>
    <t>3% in 10 Tagen, netto 24 Tage</t>
  </si>
  <si>
    <t>DA9</t>
  </si>
  <si>
    <t>10 Tage 3%, 60 Tage netto</t>
  </si>
  <si>
    <t>DB</t>
  </si>
  <si>
    <t>3% in 12 Tagen, netto 30 Tage</t>
  </si>
  <si>
    <t>DC</t>
  </si>
  <si>
    <t>3% in 14 Tagen, netto 30 Tage</t>
  </si>
  <si>
    <t>DC1</t>
  </si>
  <si>
    <t>3% in 15 Tagen, netto 30 Tage</t>
  </si>
  <si>
    <t>DD</t>
  </si>
  <si>
    <t>3% in 21 Tagen, netto 30 Tage</t>
  </si>
  <si>
    <t>DD1</t>
  </si>
  <si>
    <t>3% in 18 Tagen, netto 30 Tage</t>
  </si>
  <si>
    <t>DD2</t>
  </si>
  <si>
    <t>3% in 28 Tagen, netto 30 Tage</t>
  </si>
  <si>
    <t>DD3</t>
  </si>
  <si>
    <t>3% in 28 Tagen, netto 35 Tage</t>
  </si>
  <si>
    <t>DE</t>
  </si>
  <si>
    <t>3% in 30 Tagen, netto 30 Tage</t>
  </si>
  <si>
    <t>DE1</t>
  </si>
  <si>
    <t>3% in 30 Tagen, netto 60 Tage</t>
  </si>
  <si>
    <t>DE2</t>
  </si>
  <si>
    <t>3% in 30 Tagen, netto 40 Tage</t>
  </si>
  <si>
    <t>DE3</t>
  </si>
  <si>
    <t>3% in 50 Tagen, netto 60 Tage</t>
  </si>
  <si>
    <t>DE4</t>
  </si>
  <si>
    <t>3% in 60 Tagen, netto 60 Tage</t>
  </si>
  <si>
    <t>DE5</t>
  </si>
  <si>
    <t>3% in 40 Tagen, netto 50 Tage</t>
  </si>
  <si>
    <t>DE6</t>
  </si>
  <si>
    <t>3% in 60 Tagen, netto 90 Tage</t>
  </si>
  <si>
    <t>DE7</t>
  </si>
  <si>
    <t>3% in 53 Tagen, netto 53 Tage</t>
  </si>
  <si>
    <t>DE8</t>
  </si>
  <si>
    <t>3% in 38 Tagen, netto 38 Tage</t>
  </si>
  <si>
    <t>DE9</t>
  </si>
  <si>
    <t>3% in 95 Tagen, netto 95 Tage</t>
  </si>
  <si>
    <t>DF</t>
  </si>
  <si>
    <t>3% in 5 Tagen, netto30</t>
  </si>
  <si>
    <t>DF1</t>
  </si>
  <si>
    <t>3% in 32 Tagen, netto 32 Tage</t>
  </si>
  <si>
    <t>DF2</t>
  </si>
  <si>
    <t>DG</t>
  </si>
  <si>
    <t>2% in 10 Tagen, netto 30 Tage</t>
  </si>
  <si>
    <t>DG1</t>
  </si>
  <si>
    <t>2% in 14 Tagen, netto 30 Tage</t>
  </si>
  <si>
    <t>DG2</t>
  </si>
  <si>
    <t>2% in 7 Tagen, netto 30 Tage</t>
  </si>
  <si>
    <t>DG3</t>
  </si>
  <si>
    <t>2% in 10 Tagen, netto 20 Tage</t>
  </si>
  <si>
    <t>DG4</t>
  </si>
  <si>
    <t>2% in 30 Tagen, netto 60 Tage</t>
  </si>
  <si>
    <t>DG5</t>
  </si>
  <si>
    <t>2% in 8 Tagen, netto 14 Tage</t>
  </si>
  <si>
    <t>DG6</t>
  </si>
  <si>
    <t>2% in 14 Tagen, netto 21 Tage</t>
  </si>
  <si>
    <t>DG7</t>
  </si>
  <si>
    <t>2% in 8 Tagen, netto 30 Tage</t>
  </si>
  <si>
    <t>DG8</t>
  </si>
  <si>
    <t>2 % in 10 Tagen, netto 60 Tage</t>
  </si>
  <si>
    <t>DG9</t>
  </si>
  <si>
    <t>2 % in 30 Tagen, netto 30 Tage</t>
  </si>
  <si>
    <t>DH</t>
  </si>
  <si>
    <t>Netto7</t>
  </si>
  <si>
    <t>DH1</t>
  </si>
  <si>
    <t>Netto14</t>
  </si>
  <si>
    <t>DH2</t>
  </si>
  <si>
    <t>2% in 7 Tagen, 14 Tage netto</t>
  </si>
  <si>
    <t>DH3</t>
  </si>
  <si>
    <t>Netto 21 Tage</t>
  </si>
  <si>
    <t>DH4</t>
  </si>
  <si>
    <t>Netto 45</t>
  </si>
  <si>
    <t>DH5</t>
  </si>
  <si>
    <t>Netto 10 Tage</t>
  </si>
  <si>
    <t>DH7</t>
  </si>
  <si>
    <t>Netto 40</t>
  </si>
  <si>
    <t>DH8</t>
  </si>
  <si>
    <t>Netto 33 Tage</t>
  </si>
  <si>
    <t>DH9</t>
  </si>
  <si>
    <t>Netto50</t>
  </si>
  <si>
    <t>DI</t>
  </si>
  <si>
    <t>4% in 5T, netto 30 T</t>
  </si>
  <si>
    <t>DJ</t>
  </si>
  <si>
    <t>4%in 7 Tagen, netto 30</t>
  </si>
  <si>
    <t>DK</t>
  </si>
  <si>
    <t>4% in 30T, netto 40 T</t>
  </si>
  <si>
    <t>DL</t>
  </si>
  <si>
    <t>4% in 40Tagen,netto 50</t>
  </si>
  <si>
    <t>DL1</t>
  </si>
  <si>
    <t>4% in 45T, netto 60 T</t>
  </si>
  <si>
    <t>DM</t>
  </si>
  <si>
    <t>4% in 80T, netto 90 T</t>
  </si>
  <si>
    <t>DM1</t>
  </si>
  <si>
    <t>Netto 80 Tage</t>
  </si>
  <si>
    <t>DM2</t>
  </si>
  <si>
    <t>DN</t>
  </si>
  <si>
    <t>5% in 10 Tagen, netto 30 Tage</t>
  </si>
  <si>
    <t>DN1</t>
  </si>
  <si>
    <t>5% in 60 Tagen, netto 60 Tage</t>
  </si>
  <si>
    <t>DO</t>
  </si>
  <si>
    <t>4.3% in 40T, netto 50T</t>
  </si>
  <si>
    <t>DP</t>
  </si>
  <si>
    <t>Netto30</t>
  </si>
  <si>
    <t>DP1</t>
  </si>
  <si>
    <t>Netto 60</t>
  </si>
  <si>
    <t>DP2</t>
  </si>
  <si>
    <t>Netto 90 T</t>
  </si>
  <si>
    <t>DP3</t>
  </si>
  <si>
    <t>Netto 100 T</t>
  </si>
  <si>
    <t>DP4</t>
  </si>
  <si>
    <t>Gegen Tratte Inerhalb</t>
  </si>
  <si>
    <t>DQ</t>
  </si>
  <si>
    <t>Valuta 60 T</t>
  </si>
  <si>
    <t>DQ1</t>
  </si>
  <si>
    <t>60T valuta 3% 70T, netto 90T</t>
  </si>
  <si>
    <t>DQ2</t>
  </si>
  <si>
    <t>60T valuta 3% 72T, netto 90T</t>
  </si>
  <si>
    <t>DQ3</t>
  </si>
  <si>
    <t>60T valuta 3% 74T, netto 90T</t>
  </si>
  <si>
    <t>DQ4</t>
  </si>
  <si>
    <t>61 T valuta bankeinzug</t>
  </si>
  <si>
    <t>DQ7</t>
  </si>
  <si>
    <t>60T valuta 3% 100T, netto 120T</t>
  </si>
  <si>
    <t>DQ9</t>
  </si>
  <si>
    <t>60 T valuta 2% 70T, netto 90 T</t>
  </si>
  <si>
    <t>DR</t>
  </si>
  <si>
    <t>Vorauskasse</t>
  </si>
  <si>
    <t>DS</t>
  </si>
  <si>
    <t>2% Vorauskasse</t>
  </si>
  <si>
    <t>DT</t>
  </si>
  <si>
    <t>3% vorauskasse</t>
  </si>
  <si>
    <t>DU</t>
  </si>
  <si>
    <t>DV</t>
  </si>
  <si>
    <t>lt. Vereinbarung</t>
  </si>
  <si>
    <t>DW</t>
  </si>
  <si>
    <t>3% in 45 Tagen, netto 45 Tage</t>
  </si>
  <si>
    <t>DW1</t>
  </si>
  <si>
    <t>2% in 45 Tagen, netto 45 Tage</t>
  </si>
  <si>
    <t>DW2</t>
  </si>
  <si>
    <t>3% in 14 Tagen, netto 60 Tage</t>
  </si>
  <si>
    <t>DW3</t>
  </si>
  <si>
    <t>2% 60 Tage, 90 netto</t>
  </si>
  <si>
    <t>DW4</t>
  </si>
  <si>
    <t>2 % 90 Tage</t>
  </si>
  <si>
    <t>DW5</t>
  </si>
  <si>
    <t>3% 48 Tage Netto 48</t>
  </si>
  <si>
    <t>DX1</t>
  </si>
  <si>
    <t>3% in 10 Tagen, netto 90 Tage</t>
  </si>
  <si>
    <t>DX2</t>
  </si>
  <si>
    <t>DX3</t>
  </si>
  <si>
    <t>5% in 14 Tagen, netto 30 Tage</t>
  </si>
  <si>
    <t>DX4</t>
  </si>
  <si>
    <t>3% in 14 Tagen, netto 45 Tage</t>
  </si>
  <si>
    <t>DX5</t>
  </si>
  <si>
    <t>3% in 14 Tagen, netto 90 Tage</t>
  </si>
  <si>
    <t>DX6</t>
  </si>
  <si>
    <t>DX7</t>
  </si>
  <si>
    <t>3% in 21 Tagen, netto 45 Tage</t>
  </si>
  <si>
    <t>DX8</t>
  </si>
  <si>
    <t>3% in 30 Tagen, netto 31 Tage</t>
  </si>
  <si>
    <t>DX9</t>
  </si>
  <si>
    <t>3% in 30 Tagen, netto 45 Tage</t>
  </si>
  <si>
    <t>DY1</t>
  </si>
  <si>
    <t>3% in 30 Tage, netto 90</t>
  </si>
  <si>
    <t>DY2</t>
  </si>
  <si>
    <t>3% in 32 Tage, netto 60</t>
  </si>
  <si>
    <t>DY3</t>
  </si>
  <si>
    <t>3% in  32 Tagen, netto 90 Tage</t>
  </si>
  <si>
    <t>DY4</t>
  </si>
  <si>
    <t>3% in  40 Tagen, netto 70 Tage</t>
  </si>
  <si>
    <t>DY5</t>
  </si>
  <si>
    <t>3% in  40 Tagen, netto 55 Tage</t>
  </si>
  <si>
    <t>DY6</t>
  </si>
  <si>
    <t>3% in  40 Tagen, netto 90 Tage</t>
  </si>
  <si>
    <t>DY7</t>
  </si>
  <si>
    <t>3% in  45 Tagen, netto 60 Tage</t>
  </si>
  <si>
    <t>DY8</t>
  </si>
  <si>
    <t>3% in  45 Tagen, netto 75 Tage</t>
  </si>
  <si>
    <t>DY9</t>
  </si>
  <si>
    <t>3% in  65 Tagen, netto 65 Tage</t>
  </si>
  <si>
    <t>DZ1</t>
  </si>
  <si>
    <t>3% in  50 Tagen, netto 65 Tage</t>
  </si>
  <si>
    <t>DZ2</t>
  </si>
  <si>
    <t>3% in  60 Tagen, netto 75 Tage</t>
  </si>
  <si>
    <t>DZ3</t>
  </si>
  <si>
    <t>3% in  60 Tagen,netto 90 Tage</t>
  </si>
  <si>
    <t>DZ4</t>
  </si>
  <si>
    <t>3% in  90 Tagen,netto 120 Tage</t>
  </si>
  <si>
    <t>DZ5</t>
  </si>
  <si>
    <t>3% in  90 Tagen,netto 105 Tage</t>
  </si>
  <si>
    <t>DZ6</t>
  </si>
  <si>
    <t>3% in  16 Tagen, netto 30 Tage</t>
  </si>
  <si>
    <t>DZ7</t>
  </si>
  <si>
    <t>3% in  40 Tagen, netto 60 Tage</t>
  </si>
  <si>
    <t>DZ8</t>
  </si>
  <si>
    <t>3% in 70 Tagen, netto 70 Tage</t>
  </si>
  <si>
    <t>DZ9</t>
  </si>
  <si>
    <t>3% in 90 Tagen, netto 90 Tage</t>
  </si>
  <si>
    <t>E00</t>
  </si>
  <si>
    <t>SPAIN - Generic</t>
  </si>
  <si>
    <t>E01</t>
  </si>
  <si>
    <t>Prepayment</t>
  </si>
  <si>
    <t>E02</t>
  </si>
  <si>
    <t>Net 10 days 1,5% discount</t>
  </si>
  <si>
    <t>E03</t>
  </si>
  <si>
    <t>Net 10 days 2% discount</t>
  </si>
  <si>
    <t>E04</t>
  </si>
  <si>
    <t>SPAIN :Net 10 days 3% discount</t>
  </si>
  <si>
    <t>E05</t>
  </si>
  <si>
    <t>SPAIN - 10/40 days</t>
  </si>
  <si>
    <t>E06</t>
  </si>
  <si>
    <t>SPAIN +10D /01month+10D</t>
  </si>
  <si>
    <t>E07</t>
  </si>
  <si>
    <t>60 DIAS / DIA 30</t>
  </si>
  <si>
    <t>E08</t>
  </si>
  <si>
    <t>60 DIAS</t>
  </si>
  <si>
    <t>E09</t>
  </si>
  <si>
    <t>30 TAGE NETTO</t>
  </si>
  <si>
    <t>E10</t>
  </si>
  <si>
    <t>30 days 1% discount</t>
  </si>
  <si>
    <t>E11</t>
  </si>
  <si>
    <t>Prepayment 2% discount</t>
  </si>
  <si>
    <t>E12</t>
  </si>
  <si>
    <t>30 days end of month esc. 1,2%</t>
  </si>
  <si>
    <t>E13</t>
  </si>
  <si>
    <t>30 DAYS THE 15</t>
  </si>
  <si>
    <t>E14</t>
  </si>
  <si>
    <t>30 days end of month esc. 2%</t>
  </si>
  <si>
    <t>E15</t>
  </si>
  <si>
    <t>30 days 1,5% discount</t>
  </si>
  <si>
    <t>E16</t>
  </si>
  <si>
    <t>30 days end of month esc. 0,9%</t>
  </si>
  <si>
    <t>E17</t>
  </si>
  <si>
    <t>SPAIN : Split 30/60 days</t>
  </si>
  <si>
    <t>E18</t>
  </si>
  <si>
    <t>SPAIN : 60 days, the 15th</t>
  </si>
  <si>
    <t>E19</t>
  </si>
  <si>
    <t>15 days</t>
  </si>
  <si>
    <t>E20</t>
  </si>
  <si>
    <t>SPAIN - 60 days</t>
  </si>
  <si>
    <t>E21</t>
  </si>
  <si>
    <t>30 DAYS THE 5</t>
  </si>
  <si>
    <t>E22</t>
  </si>
  <si>
    <t>30 DIAS / DIA 20</t>
  </si>
  <si>
    <t>E23</t>
  </si>
  <si>
    <t>60 DAYS THE 15</t>
  </si>
  <si>
    <t>E24</t>
  </si>
  <si>
    <t>SPAIN - 60/90 days</t>
  </si>
  <si>
    <t>E25</t>
  </si>
  <si>
    <t>SPAIN : 60 Days (5,15,25) 0.3%</t>
  </si>
  <si>
    <t>E26</t>
  </si>
  <si>
    <t>60 DIAS / DIA 20</t>
  </si>
  <si>
    <t>E27</t>
  </si>
  <si>
    <t>60 End of Month</t>
  </si>
  <si>
    <t>E28</t>
  </si>
  <si>
    <t>60 DIAS / DIA 10</t>
  </si>
  <si>
    <t>E29</t>
  </si>
  <si>
    <t>30 days EOM the 10th</t>
  </si>
  <si>
    <t>E30</t>
  </si>
  <si>
    <t>SPAIN - 90 days</t>
  </si>
  <si>
    <t>E31</t>
  </si>
  <si>
    <t>30 End of Month</t>
  </si>
  <si>
    <t>E32</t>
  </si>
  <si>
    <t>30 DIAS / DIA 10</t>
  </si>
  <si>
    <t>E33</t>
  </si>
  <si>
    <t>90 DAYS THE 15</t>
  </si>
  <si>
    <t>E34</t>
  </si>
  <si>
    <t>SPAIN - 90/120 days</t>
  </si>
  <si>
    <t>E35</t>
  </si>
  <si>
    <t>SPAIN - 95 days</t>
  </si>
  <si>
    <t>E36</t>
  </si>
  <si>
    <t>E37</t>
  </si>
  <si>
    <t>60 days EOM the 10th</t>
  </si>
  <si>
    <t>E38</t>
  </si>
  <si>
    <t>90 End of Month</t>
  </si>
  <si>
    <t>E40</t>
  </si>
  <si>
    <t>SPAIN - 120 days</t>
  </si>
  <si>
    <t>E41</t>
  </si>
  <si>
    <t>60 TAGE NETTO</t>
  </si>
  <si>
    <t>E42</t>
  </si>
  <si>
    <t>120/150 days the 20</t>
  </si>
  <si>
    <t>E43</t>
  </si>
  <si>
    <t>45 DAYS THE 20</t>
  </si>
  <si>
    <t>E45</t>
  </si>
  <si>
    <t>45 days</t>
  </si>
  <si>
    <t>E46</t>
  </si>
  <si>
    <t>30 DAYS</t>
  </si>
  <si>
    <t>E47</t>
  </si>
  <si>
    <t>60 DAYS</t>
  </si>
  <si>
    <t>E48</t>
  </si>
  <si>
    <t>90 DAYS</t>
  </si>
  <si>
    <t>E50</t>
  </si>
  <si>
    <t>SPAIN - 150 days</t>
  </si>
  <si>
    <t>E51</t>
  </si>
  <si>
    <t>1% Disc 14 tage, netto 30</t>
  </si>
  <si>
    <t>E52</t>
  </si>
  <si>
    <t>2% Disc 14 tage, netto 30</t>
  </si>
  <si>
    <t>E53</t>
  </si>
  <si>
    <t>3% Disc 14 tage, netto 30</t>
  </si>
  <si>
    <t>E54</t>
  </si>
  <si>
    <t>2% Disc 14 tage, netto 60</t>
  </si>
  <si>
    <t>E55</t>
  </si>
  <si>
    <t>3% Disc 14 tage, netto 60</t>
  </si>
  <si>
    <t>E56</t>
  </si>
  <si>
    <t>SPAIN - 150/180 days</t>
  </si>
  <si>
    <t>E57</t>
  </si>
  <si>
    <t>30 DIAS / DIA 30</t>
  </si>
  <si>
    <t>E58</t>
  </si>
  <si>
    <t>30 DIAS</t>
  </si>
  <si>
    <t>E59</t>
  </si>
  <si>
    <t>45 DIAS / DIA 10</t>
  </si>
  <si>
    <t>E60</t>
  </si>
  <si>
    <t>SPAIN - 180 days</t>
  </si>
  <si>
    <t>E61</t>
  </si>
  <si>
    <t>SPAIN -  30/60/90 days</t>
  </si>
  <si>
    <t>E62</t>
  </si>
  <si>
    <t>SPAIN -  120/150/180 days</t>
  </si>
  <si>
    <t>E63</t>
  </si>
  <si>
    <t>30 Giorni / 30</t>
  </si>
  <si>
    <t>E64</t>
  </si>
  <si>
    <t>30 Giorni / 10</t>
  </si>
  <si>
    <t>E65</t>
  </si>
  <si>
    <t>60 DAYS THE 5</t>
  </si>
  <si>
    <t>E66</t>
  </si>
  <si>
    <t>90 Giorni / 30</t>
  </si>
  <si>
    <t>E67</t>
  </si>
  <si>
    <t>60 Giorni / 30</t>
  </si>
  <si>
    <t>E68</t>
  </si>
  <si>
    <t>70 days the 15</t>
  </si>
  <si>
    <t>E69</t>
  </si>
  <si>
    <t>85 days</t>
  </si>
  <si>
    <t>E70</t>
  </si>
  <si>
    <t>30/60 days the 15</t>
  </si>
  <si>
    <t>E71</t>
  </si>
  <si>
    <t>15 days the 15 the 30 3 %</t>
  </si>
  <si>
    <t>E72</t>
  </si>
  <si>
    <t>75 days the 1</t>
  </si>
  <si>
    <t>E73</t>
  </si>
  <si>
    <t>75 days the 15</t>
  </si>
  <si>
    <t>E74</t>
  </si>
  <si>
    <t>75 days the 25</t>
  </si>
  <si>
    <t>E75</t>
  </si>
  <si>
    <t>75 days the 15 the 30</t>
  </si>
  <si>
    <t>E76</t>
  </si>
  <si>
    <t>100 days</t>
  </si>
  <si>
    <t>E77</t>
  </si>
  <si>
    <t>60/90 the 20</t>
  </si>
  <si>
    <t>E78</t>
  </si>
  <si>
    <t>30/60 days the 25</t>
  </si>
  <si>
    <t>E79</t>
  </si>
  <si>
    <t>60/90 days the 10 the 25</t>
  </si>
  <si>
    <t>E8</t>
  </si>
  <si>
    <t>8 days</t>
  </si>
  <si>
    <t>E80</t>
  </si>
  <si>
    <t>75 days the 20</t>
  </si>
  <si>
    <t>E81</t>
  </si>
  <si>
    <t>60 days the 10 the 25 1%</t>
  </si>
  <si>
    <t>E82</t>
  </si>
  <si>
    <t>60 days the 25 1 %</t>
  </si>
  <si>
    <t>E83</t>
  </si>
  <si>
    <t>60 days the 5 the 20 1%</t>
  </si>
  <si>
    <t>E84</t>
  </si>
  <si>
    <t>30 days the 10 the 25 1%</t>
  </si>
  <si>
    <t>E85</t>
  </si>
  <si>
    <t>SPAIN - 75 Days</t>
  </si>
  <si>
    <t>E87</t>
  </si>
  <si>
    <t>30 Giorni</t>
  </si>
  <si>
    <t>E88</t>
  </si>
  <si>
    <t>60 Giorni</t>
  </si>
  <si>
    <t>E89</t>
  </si>
  <si>
    <t>90 Giorni</t>
  </si>
  <si>
    <t>E91</t>
  </si>
  <si>
    <t>1 month</t>
  </si>
  <si>
    <t>E92</t>
  </si>
  <si>
    <t>2 months</t>
  </si>
  <si>
    <t>E93</t>
  </si>
  <si>
    <t>3 months</t>
  </si>
  <si>
    <t>E94</t>
  </si>
  <si>
    <t>4 months</t>
  </si>
  <si>
    <t>E95</t>
  </si>
  <si>
    <t>5 months</t>
  </si>
  <si>
    <t>E96</t>
  </si>
  <si>
    <t>6 months</t>
  </si>
  <si>
    <t>E97</t>
  </si>
  <si>
    <t>60 Days (5, 15, 25)</t>
  </si>
  <si>
    <t>E98</t>
  </si>
  <si>
    <t>30 days eom the 15</t>
  </si>
  <si>
    <t>E99</t>
  </si>
  <si>
    <t>45 DAYS THE 5</t>
  </si>
  <si>
    <t>EA1</t>
  </si>
  <si>
    <t>30 DAGEN</t>
  </si>
  <si>
    <t>EA2</t>
  </si>
  <si>
    <t>45 DAGEN</t>
  </si>
  <si>
    <t>EA3</t>
  </si>
  <si>
    <t>60 DAGEN</t>
  </si>
  <si>
    <t>EA4</t>
  </si>
  <si>
    <t>90 DAGEN</t>
  </si>
  <si>
    <t>EA5</t>
  </si>
  <si>
    <t>45 DIAS / DIA 20</t>
  </si>
  <si>
    <t>EA6</t>
  </si>
  <si>
    <t>45 DIAS / DIA 30</t>
  </si>
  <si>
    <t>EB1</t>
  </si>
  <si>
    <t>30 Einde Maand</t>
  </si>
  <si>
    <t>EB3</t>
  </si>
  <si>
    <t>60 Einde Maand</t>
  </si>
  <si>
    <t>EB4</t>
  </si>
  <si>
    <t>90 Einde Maand</t>
  </si>
  <si>
    <t>EC1</t>
  </si>
  <si>
    <t>PAGAMENTO ANTICIPATO</t>
  </si>
  <si>
    <t>EC2</t>
  </si>
  <si>
    <t>60 Giorni / 10</t>
  </si>
  <si>
    <t>ED1</t>
  </si>
  <si>
    <t>PREPAGO</t>
  </si>
  <si>
    <t>EE1</t>
  </si>
  <si>
    <t>Vorkasse</t>
  </si>
  <si>
    <t>EF1</t>
  </si>
  <si>
    <t>30 days 2% discount</t>
  </si>
  <si>
    <t>EG1</t>
  </si>
  <si>
    <t>30 jours nets</t>
  </si>
  <si>
    <t>EG2</t>
  </si>
  <si>
    <t>45 jours nets</t>
  </si>
  <si>
    <t>EG3</t>
  </si>
  <si>
    <t>60 jours nets</t>
  </si>
  <si>
    <t>EG4</t>
  </si>
  <si>
    <t>8 jours</t>
  </si>
  <si>
    <t>EG5</t>
  </si>
  <si>
    <t>30 jours fin de mois</t>
  </si>
  <si>
    <t>EH1</t>
  </si>
  <si>
    <t>Vooruitbetaling</t>
  </si>
  <si>
    <t>EH2</t>
  </si>
  <si>
    <t>2% Disc 30 tage, netto 60</t>
  </si>
  <si>
    <t>F10</t>
  </si>
  <si>
    <t>30 Days Date Invoice, 1% Disc.</t>
  </si>
  <si>
    <t>F11</t>
  </si>
  <si>
    <t>30 Days End Of Month the 5</t>
  </si>
  <si>
    <t>F12</t>
  </si>
  <si>
    <t>30 Days End Of Month the 10</t>
  </si>
  <si>
    <t>F13</t>
  </si>
  <si>
    <t>30 Days End Of Month the 15</t>
  </si>
  <si>
    <t>F14</t>
  </si>
  <si>
    <t>30 Days End Of Month the 20</t>
  </si>
  <si>
    <t>F16</t>
  </si>
  <si>
    <t>30 Days End Of Month</t>
  </si>
  <si>
    <t>F17</t>
  </si>
  <si>
    <t>30 Days End of Month, 2% Disc.</t>
  </si>
  <si>
    <t>F18</t>
  </si>
  <si>
    <t>30 Days End of Month, 1.5% Dsc</t>
  </si>
  <si>
    <t>F19</t>
  </si>
  <si>
    <t>30 Days Date Inv .00836% Disc.</t>
  </si>
  <si>
    <t>F20</t>
  </si>
  <si>
    <t>30 Days Date Inv .03% Disc.</t>
  </si>
  <si>
    <t>F21</t>
  </si>
  <si>
    <t>60 Days End Of Month the 5</t>
  </si>
  <si>
    <t>F22</t>
  </si>
  <si>
    <t>60 Days End Of Month the 10</t>
  </si>
  <si>
    <t>F23</t>
  </si>
  <si>
    <t>60 Days End Of Month the 15</t>
  </si>
  <si>
    <t>F24</t>
  </si>
  <si>
    <t>60 Days End Of Month the 20</t>
  </si>
  <si>
    <t>F26</t>
  </si>
  <si>
    <t>60 Days End Of Month</t>
  </si>
  <si>
    <t>F27</t>
  </si>
  <si>
    <t>60 Days End Of Month, 1% Disc.</t>
  </si>
  <si>
    <t>F30</t>
  </si>
  <si>
    <t>30 jours à compter de la date</t>
  </si>
  <si>
    <t>F32</t>
  </si>
  <si>
    <t>90 Days End Of Month the 10</t>
  </si>
  <si>
    <t>F33</t>
  </si>
  <si>
    <t>90 Days End Of Month the 15</t>
  </si>
  <si>
    <t>F36</t>
  </si>
  <si>
    <t>90 Days End Of Month</t>
  </si>
  <si>
    <t>F46</t>
  </si>
  <si>
    <t>120 Days End Of Month</t>
  </si>
  <si>
    <t>F52</t>
  </si>
  <si>
    <t>120 Days End Of Month the 10</t>
  </si>
  <si>
    <t>F66</t>
  </si>
  <si>
    <t>45 jours fin de mois</t>
  </si>
  <si>
    <t>F67</t>
  </si>
  <si>
    <t>Fin de mois, 45 jours</t>
  </si>
  <si>
    <t>F75</t>
  </si>
  <si>
    <t>F79</t>
  </si>
  <si>
    <t>14 Days net, 2 % Disc.</t>
  </si>
  <si>
    <t>F80</t>
  </si>
  <si>
    <t>15 Days Date Invoice, 1% Disc.</t>
  </si>
  <si>
    <t>F81</t>
  </si>
  <si>
    <t>disc 1% 10 d 50% - 90 d 50%</t>
  </si>
  <si>
    <t>G01</t>
  </si>
  <si>
    <t>30 days the 01 1% disc</t>
  </si>
  <si>
    <t>G02</t>
  </si>
  <si>
    <t>30 days the 02 1% disc</t>
  </si>
  <si>
    <t>G03</t>
  </si>
  <si>
    <t>30 days the 03 1% disc</t>
  </si>
  <si>
    <t>G04</t>
  </si>
  <si>
    <t>30 days the 04 1% disc</t>
  </si>
  <si>
    <t>G05</t>
  </si>
  <si>
    <t>30 days the 05 1% disc</t>
  </si>
  <si>
    <t>G06</t>
  </si>
  <si>
    <t>30 days the 06 1% disc</t>
  </si>
  <si>
    <t>G07</t>
  </si>
  <si>
    <t>30 days the 07 1% disc</t>
  </si>
  <si>
    <t>G08</t>
  </si>
  <si>
    <t>30 days the 08 1% disc</t>
  </si>
  <si>
    <t>G09</t>
  </si>
  <si>
    <t>30 days the 09 1% disc</t>
  </si>
  <si>
    <t>G10</t>
  </si>
  <si>
    <t>30 days the 10 1% disc</t>
  </si>
  <si>
    <t>G11</t>
  </si>
  <si>
    <t>30 days the 11 1% disc</t>
  </si>
  <si>
    <t>G12</t>
  </si>
  <si>
    <t>30 days the 12 1% disc</t>
  </si>
  <si>
    <t>G13</t>
  </si>
  <si>
    <t>30 days the 13 1% disc</t>
  </si>
  <si>
    <t>G14</t>
  </si>
  <si>
    <t>30 days the 14 1% disc</t>
  </si>
  <si>
    <t>G15</t>
  </si>
  <si>
    <t>30 days the 15 1% disc</t>
  </si>
  <si>
    <t>G16</t>
  </si>
  <si>
    <t>30 days the 16 1% disc</t>
  </si>
  <si>
    <t>G17</t>
  </si>
  <si>
    <t>30 days the 17 1% disc</t>
  </si>
  <si>
    <t>G18</t>
  </si>
  <si>
    <t>30 days the 18 1% disc</t>
  </si>
  <si>
    <t>G19</t>
  </si>
  <si>
    <t>30 days the 19 1% disc</t>
  </si>
  <si>
    <t>G20</t>
  </si>
  <si>
    <t>30 days the 20 1% disc</t>
  </si>
  <si>
    <t>G21</t>
  </si>
  <si>
    <t>30 days the 21 1% disc</t>
  </si>
  <si>
    <t>G22</t>
  </si>
  <si>
    <t>30 days the 22 1% disc</t>
  </si>
  <si>
    <t>G23</t>
  </si>
  <si>
    <t>30 days the 23 1% disc</t>
  </si>
  <si>
    <t>G24</t>
  </si>
  <si>
    <t>30 days the 24 1% disc</t>
  </si>
  <si>
    <t>G25</t>
  </si>
  <si>
    <t>30 days the 25 1% disc</t>
  </si>
  <si>
    <t>G26</t>
  </si>
  <si>
    <t>30 days the 26 1% disc</t>
  </si>
  <si>
    <t>G27</t>
  </si>
  <si>
    <t>30 days the 27 1% disc</t>
  </si>
  <si>
    <t>G28</t>
  </si>
  <si>
    <t>30 days the 28 1% disc</t>
  </si>
  <si>
    <t>G29</t>
  </si>
  <si>
    <t>30 days the 29 1% disc</t>
  </si>
  <si>
    <t>G30</t>
  </si>
  <si>
    <t>30 days the 30 1% disc</t>
  </si>
  <si>
    <t>G32</t>
  </si>
  <si>
    <t>30 days the 5, the 20 1% disc</t>
  </si>
  <si>
    <t>G75</t>
  </si>
  <si>
    <t>H00</t>
  </si>
  <si>
    <t>H02</t>
  </si>
  <si>
    <t>10 Days from Invoice date</t>
  </si>
  <si>
    <t>H03</t>
  </si>
  <si>
    <t>15 Days from Invoice date</t>
  </si>
  <si>
    <t>H04</t>
  </si>
  <si>
    <t>20 Days from Invoice date</t>
  </si>
  <si>
    <t>H05</t>
  </si>
  <si>
    <t>25 Days from Invoice date</t>
  </si>
  <si>
    <t>H10</t>
  </si>
  <si>
    <t>30 Days from Invoice date</t>
  </si>
  <si>
    <t>H11</t>
  </si>
  <si>
    <t>35 Days from Invoice date</t>
  </si>
  <si>
    <t>H12</t>
  </si>
  <si>
    <t>40 Days from Invoice date</t>
  </si>
  <si>
    <t>H13</t>
  </si>
  <si>
    <t>45 Days from Invoice date</t>
  </si>
  <si>
    <t>H14</t>
  </si>
  <si>
    <t>50 Days from Invoice date</t>
  </si>
  <si>
    <t>H15</t>
  </si>
  <si>
    <t>55 Days from Invoice date</t>
  </si>
  <si>
    <t>H1M</t>
  </si>
  <si>
    <t>End Next Month (30 Days)</t>
  </si>
  <si>
    <t>H20</t>
  </si>
  <si>
    <t>60 Days from Invoice date</t>
  </si>
  <si>
    <t>H21</t>
  </si>
  <si>
    <t>65 Days from Invoice date</t>
  </si>
  <si>
    <t>H22</t>
  </si>
  <si>
    <t>70 Days from Invoice date</t>
  </si>
  <si>
    <t>H23</t>
  </si>
  <si>
    <t>75 Days from Invoice date</t>
  </si>
  <si>
    <t>H24</t>
  </si>
  <si>
    <t>80 Days Net</t>
  </si>
  <si>
    <t>H25</t>
  </si>
  <si>
    <t>85 Days from Invoice date</t>
  </si>
  <si>
    <t>H26</t>
  </si>
  <si>
    <t>80 days end of month the 20</t>
  </si>
  <si>
    <t>H2M</t>
  </si>
  <si>
    <t>End Second Month (60 Days)</t>
  </si>
  <si>
    <t>H30</t>
  </si>
  <si>
    <t>90 Days from Invoice date</t>
  </si>
  <si>
    <t>95 Days from Invoice date</t>
  </si>
  <si>
    <t>H32</t>
  </si>
  <si>
    <t>100 Days from Invoice date</t>
  </si>
  <si>
    <t>105 Days from Invoice date</t>
  </si>
  <si>
    <t>110 Days from Invoice date</t>
  </si>
  <si>
    <t>H35</t>
  </si>
  <si>
    <t>115 Days from Invoice date</t>
  </si>
  <si>
    <t>H3M</t>
  </si>
  <si>
    <t>End Third Month (90 Days)</t>
  </si>
  <si>
    <t>H40</t>
  </si>
  <si>
    <t>120 Days from Invoice date</t>
  </si>
  <si>
    <t>H41</t>
  </si>
  <si>
    <t>125 Days from Invoice date</t>
  </si>
  <si>
    <t>H42</t>
  </si>
  <si>
    <t>130 Days from Invoice date</t>
  </si>
  <si>
    <t>H43</t>
  </si>
  <si>
    <t>135 Days from Invoice date</t>
  </si>
  <si>
    <t>H44</t>
  </si>
  <si>
    <t>140 Days from Invoice date</t>
  </si>
  <si>
    <t>H45</t>
  </si>
  <si>
    <t>145 Days from Invoice date</t>
  </si>
  <si>
    <t>H4M</t>
  </si>
  <si>
    <t>End Quarter Month (120 Days)</t>
  </si>
  <si>
    <t>H50</t>
  </si>
  <si>
    <t>150 Days from Invoice date</t>
  </si>
  <si>
    <t>H51</t>
  </si>
  <si>
    <t>155 Days from Invoice date</t>
  </si>
  <si>
    <t>H52</t>
  </si>
  <si>
    <t>160 Days from Invoice date</t>
  </si>
  <si>
    <t>H53</t>
  </si>
  <si>
    <t>165 Days from Invoice date</t>
  </si>
  <si>
    <t>H54</t>
  </si>
  <si>
    <t>170 Days from Invoice date</t>
  </si>
  <si>
    <t>H55</t>
  </si>
  <si>
    <t>175 Days from Invoice date</t>
  </si>
  <si>
    <t>H60</t>
  </si>
  <si>
    <t>180 Days from Invoice date</t>
  </si>
  <si>
    <t>H70</t>
  </si>
  <si>
    <t>70 days end of month the 10</t>
  </si>
  <si>
    <t>H80</t>
  </si>
  <si>
    <t>END FEB 2012</t>
  </si>
  <si>
    <t>H81</t>
  </si>
  <si>
    <t>Τέλος Φεβρουαρίου 2022</t>
  </si>
  <si>
    <t>H83</t>
  </si>
  <si>
    <t>60 ημέρες από 1η επόμενου μήνα</t>
  </si>
  <si>
    <t>H90</t>
  </si>
  <si>
    <t>End of month, 150 days</t>
  </si>
  <si>
    <t>H91</t>
  </si>
  <si>
    <t>Τέλος του μήνα, 50 ημέρες</t>
  </si>
  <si>
    <t>H92</t>
  </si>
  <si>
    <t>Τέλος του μήνα, 75 ημέρες</t>
  </si>
  <si>
    <t>H93</t>
  </si>
  <si>
    <t>τέλος του μήνα, 15 ημέρες</t>
  </si>
  <si>
    <t>HAT</t>
  </si>
  <si>
    <t>At delivery</t>
  </si>
  <si>
    <t>ID1</t>
  </si>
  <si>
    <t>30 GG D.F.</t>
  </si>
  <si>
    <t>ID2</t>
  </si>
  <si>
    <t>45 GG D.F.</t>
  </si>
  <si>
    <t>ID3</t>
  </si>
  <si>
    <t>60 GG D.F.</t>
  </si>
  <si>
    <t>ID4</t>
  </si>
  <si>
    <t>90 GG D.F.</t>
  </si>
  <si>
    <t>ID5</t>
  </si>
  <si>
    <t>120 GG D.F.</t>
  </si>
  <si>
    <t>ID6</t>
  </si>
  <si>
    <t>150 GG D.F.</t>
  </si>
  <si>
    <t>IF1</t>
  </si>
  <si>
    <t>30 GG F.M.</t>
  </si>
  <si>
    <t>IF3</t>
  </si>
  <si>
    <t>60 GG F.M.</t>
  </si>
  <si>
    <t>IF4</t>
  </si>
  <si>
    <t>90 GG F.M.</t>
  </si>
  <si>
    <t>IF5</t>
  </si>
  <si>
    <t>120 GG F.M.</t>
  </si>
  <si>
    <t>IF6</t>
  </si>
  <si>
    <t>150 GG F.M.</t>
  </si>
  <si>
    <t>IFB</t>
  </si>
  <si>
    <t>IFC</t>
  </si>
  <si>
    <t>IFN</t>
  </si>
  <si>
    <t>Ago/Sett/Ott 2021</t>
  </si>
  <si>
    <t>IN1</t>
  </si>
  <si>
    <t>30/60/90 GG.F.M.</t>
  </si>
  <si>
    <t>IN2</t>
  </si>
  <si>
    <t>30/60/90/120 GG.F.M.</t>
  </si>
  <si>
    <t>IX1</t>
  </si>
  <si>
    <t>Vista contanti</t>
  </si>
  <si>
    <t>IX2</t>
  </si>
  <si>
    <t>Prepagato</t>
  </si>
  <si>
    <t>IX3</t>
  </si>
  <si>
    <t>Ric. Merce</t>
  </si>
  <si>
    <t>IX4</t>
  </si>
  <si>
    <t>Bancario senza sconto</t>
  </si>
  <si>
    <t>IX5</t>
  </si>
  <si>
    <t>Circolare senza sconto</t>
  </si>
  <si>
    <t>IXB</t>
  </si>
  <si>
    <t>Bancario con sconto</t>
  </si>
  <si>
    <t>IXC</t>
  </si>
  <si>
    <t>Circolare con sconto</t>
  </si>
  <si>
    <t>IZ1</t>
  </si>
  <si>
    <t>75 GG D.F.</t>
  </si>
  <si>
    <t>J01</t>
  </si>
  <si>
    <t>30 days the 01</t>
  </si>
  <si>
    <t>J02</t>
  </si>
  <si>
    <t>30 days the 02</t>
  </si>
  <si>
    <t>J03</t>
  </si>
  <si>
    <t>30 days the 03</t>
  </si>
  <si>
    <t>J04</t>
  </si>
  <si>
    <t>30 days the 04</t>
  </si>
  <si>
    <t>J05</t>
  </si>
  <si>
    <t>30 days the 05</t>
  </si>
  <si>
    <t>J06</t>
  </si>
  <si>
    <t>30 days the 06</t>
  </si>
  <si>
    <t>J07</t>
  </si>
  <si>
    <t>30 days the 07</t>
  </si>
  <si>
    <t>J08</t>
  </si>
  <si>
    <t>30 days the 08</t>
  </si>
  <si>
    <t>J09</t>
  </si>
  <si>
    <t>30 days the 09</t>
  </si>
  <si>
    <t>J10</t>
  </si>
  <si>
    <t>30 days the 10</t>
  </si>
  <si>
    <t>J11</t>
  </si>
  <si>
    <t>30 days the 11</t>
  </si>
  <si>
    <t>J12</t>
  </si>
  <si>
    <t>30 days the 12</t>
  </si>
  <si>
    <t>J13</t>
  </si>
  <si>
    <t>30 days the 13</t>
  </si>
  <si>
    <t>J14</t>
  </si>
  <si>
    <t>30 days the 14</t>
  </si>
  <si>
    <t>J15</t>
  </si>
  <si>
    <t>30 days the 15</t>
  </si>
  <si>
    <t>J16</t>
  </si>
  <si>
    <t>30 days the 16</t>
  </si>
  <si>
    <t>J17</t>
  </si>
  <si>
    <t>30 days the 17</t>
  </si>
  <si>
    <t>J18</t>
  </si>
  <si>
    <t>30 days the 18</t>
  </si>
  <si>
    <t>J19</t>
  </si>
  <si>
    <t>30 days the 19</t>
  </si>
  <si>
    <t>J20</t>
  </si>
  <si>
    <t>30 days the 20</t>
  </si>
  <si>
    <t>J21</t>
  </si>
  <si>
    <t>30 days the 21</t>
  </si>
  <si>
    <t>J22</t>
  </si>
  <si>
    <t>30 days the 22</t>
  </si>
  <si>
    <t>J23</t>
  </si>
  <si>
    <t>30 days the 23</t>
  </si>
  <si>
    <t>J24</t>
  </si>
  <si>
    <t>30 days the 24</t>
  </si>
  <si>
    <t>J25</t>
  </si>
  <si>
    <t>30 days the 25</t>
  </si>
  <si>
    <t>J26</t>
  </si>
  <si>
    <t>30 days the 26</t>
  </si>
  <si>
    <t>J27</t>
  </si>
  <si>
    <t>30 days the 27</t>
  </si>
  <si>
    <t>J28</t>
  </si>
  <si>
    <t>30 days the 28</t>
  </si>
  <si>
    <t>J29</t>
  </si>
  <si>
    <t>30 days the 29</t>
  </si>
  <si>
    <t>J30</t>
  </si>
  <si>
    <t>30 days the 30</t>
  </si>
  <si>
    <t>J32</t>
  </si>
  <si>
    <t>30 days 1%</t>
  </si>
  <si>
    <t>J33</t>
  </si>
  <si>
    <t>30 days the 10 or 20 or 30 1%</t>
  </si>
  <si>
    <t>J34</t>
  </si>
  <si>
    <t>30 days the 5, the 20</t>
  </si>
  <si>
    <t>J35</t>
  </si>
  <si>
    <t>30 days the 10 or 20 or30 1,5%</t>
  </si>
  <si>
    <t>J36</t>
  </si>
  <si>
    <t>30 days the 25 1,5%</t>
  </si>
  <si>
    <t>J37</t>
  </si>
  <si>
    <t>30 days the 10, the 25</t>
  </si>
  <si>
    <t>J38</t>
  </si>
  <si>
    <t>30 days the 10, the 20</t>
  </si>
  <si>
    <t>J39</t>
  </si>
  <si>
    <t>30 days the 15, the 30</t>
  </si>
  <si>
    <t>J40</t>
  </si>
  <si>
    <t>J41</t>
  </si>
  <si>
    <t>J42</t>
  </si>
  <si>
    <t>30 days 1,5%</t>
  </si>
  <si>
    <t>J43</t>
  </si>
  <si>
    <t>30 days the 20 1,5%</t>
  </si>
  <si>
    <t>J44</t>
  </si>
  <si>
    <t>30 days the 1 or 15 1%</t>
  </si>
  <si>
    <t>J50</t>
  </si>
  <si>
    <t>50 naptári nap</t>
  </si>
  <si>
    <t>J55</t>
  </si>
  <si>
    <t>55 naptári nap</t>
  </si>
  <si>
    <t>J60</t>
  </si>
  <si>
    <t>60 naptári nap</t>
  </si>
  <si>
    <t>J61</t>
  </si>
  <si>
    <t>7 naptári nap</t>
  </si>
  <si>
    <t>J62</t>
  </si>
  <si>
    <t>12 naptári nap</t>
  </si>
  <si>
    <t>J63</t>
  </si>
  <si>
    <t>40 naptári nap</t>
  </si>
  <si>
    <t>J64</t>
  </si>
  <si>
    <t>45 naptári nap</t>
  </si>
  <si>
    <t>J70</t>
  </si>
  <si>
    <t>70 naptári nap</t>
  </si>
  <si>
    <t>J75</t>
  </si>
  <si>
    <t>75 naptári nap</t>
  </si>
  <si>
    <t>J80</t>
  </si>
  <si>
    <t>80 naptári nap</t>
  </si>
  <si>
    <t>J81</t>
  </si>
  <si>
    <t>81 naptári nap</t>
  </si>
  <si>
    <t>J82</t>
  </si>
  <si>
    <t>95 naptári nap</t>
  </si>
  <si>
    <t>J83</t>
  </si>
  <si>
    <t>10 naptári nap</t>
  </si>
  <si>
    <t>J85</t>
  </si>
  <si>
    <t>85 naptári nap</t>
  </si>
  <si>
    <t>J87</t>
  </si>
  <si>
    <t>30 naptári nap - 3% on time</t>
  </si>
  <si>
    <t>J89</t>
  </si>
  <si>
    <t>8 naptári nap</t>
  </si>
  <si>
    <t>J90</t>
  </si>
  <si>
    <t>90 naptári nap</t>
  </si>
  <si>
    <t>J91</t>
  </si>
  <si>
    <t>91 naptári nap</t>
  </si>
  <si>
    <t>J92</t>
  </si>
  <si>
    <t>21 naptári nap</t>
  </si>
  <si>
    <t>J93</t>
  </si>
  <si>
    <t>25 naptári nap</t>
  </si>
  <si>
    <t>J94</t>
  </si>
  <si>
    <t>30 naptári nap</t>
  </si>
  <si>
    <t>J95</t>
  </si>
  <si>
    <t>20 naptári nap</t>
  </si>
  <si>
    <t>J96</t>
  </si>
  <si>
    <t>15 naptári nap</t>
  </si>
  <si>
    <t>J97</t>
  </si>
  <si>
    <t>110 naptári nap</t>
  </si>
  <si>
    <t>J98</t>
  </si>
  <si>
    <t>120 naptári nap</t>
  </si>
  <si>
    <t>J99</t>
  </si>
  <si>
    <t>100 naptári nap</t>
  </si>
  <si>
    <t>K15</t>
  </si>
  <si>
    <t>K17</t>
  </si>
  <si>
    <t>45 dage netto</t>
  </si>
  <si>
    <t>K19</t>
  </si>
  <si>
    <t>K23</t>
  </si>
  <si>
    <t>K30</t>
  </si>
  <si>
    <t>K31</t>
  </si>
  <si>
    <t>30 dage netto</t>
  </si>
  <si>
    <t>K32</t>
  </si>
  <si>
    <t>Lbn.md.+ 30 dage netto</t>
  </si>
  <si>
    <t>K6</t>
  </si>
  <si>
    <t>K60</t>
  </si>
  <si>
    <t>K75</t>
  </si>
  <si>
    <t>K90</t>
  </si>
  <si>
    <t>K92</t>
  </si>
  <si>
    <t>Lbn.md.+ 60 dage netto</t>
  </si>
  <si>
    <t>K93</t>
  </si>
  <si>
    <t>90 dage netto</t>
  </si>
  <si>
    <t>K94</t>
  </si>
  <si>
    <t>Lbn. md. + 45 dage netto</t>
  </si>
  <si>
    <t>L01</t>
  </si>
  <si>
    <t>Due after 1 day</t>
  </si>
  <si>
    <t>L10</t>
  </si>
  <si>
    <t>30 Days Nett</t>
  </si>
  <si>
    <t>L11</t>
  </si>
  <si>
    <t>30 days end of month the 1st</t>
  </si>
  <si>
    <t>L13</t>
  </si>
  <si>
    <t>30 days end of month the 30</t>
  </si>
  <si>
    <t>L14</t>
  </si>
  <si>
    <t>30 d end of mth the 30-15.25&amp;</t>
  </si>
  <si>
    <t>L20</t>
  </si>
  <si>
    <t>60 Days Nett</t>
  </si>
  <si>
    <t>L21</t>
  </si>
  <si>
    <t>60 days end of month the 1st</t>
  </si>
  <si>
    <t>L22</t>
  </si>
  <si>
    <t>L23</t>
  </si>
  <si>
    <t>60 days end of month the 4</t>
  </si>
  <si>
    <t>L24</t>
  </si>
  <si>
    <t>L25</t>
  </si>
  <si>
    <t>75 days Nett</t>
  </si>
  <si>
    <t>L26</t>
  </si>
  <si>
    <t>60 DAYS FROM END OF MONTH</t>
  </si>
  <si>
    <t>L27</t>
  </si>
  <si>
    <t>27th Next Month</t>
  </si>
  <si>
    <t>L28</t>
  </si>
  <si>
    <t>80 days nett</t>
  </si>
  <si>
    <t>L30</t>
  </si>
  <si>
    <t>90 Day Terms</t>
  </si>
  <si>
    <t>L31</t>
  </si>
  <si>
    <t>90 days days end of month 1</t>
  </si>
  <si>
    <t>L32</t>
  </si>
  <si>
    <t>75 days EOM</t>
  </si>
  <si>
    <t>L33</t>
  </si>
  <si>
    <t>90 Days End of Month</t>
  </si>
  <si>
    <t>L45</t>
  </si>
  <si>
    <t>45 Days Nett</t>
  </si>
  <si>
    <t>L50</t>
  </si>
  <si>
    <t>115 Days Nett</t>
  </si>
  <si>
    <t>L57</t>
  </si>
  <si>
    <t>120 days</t>
  </si>
  <si>
    <t>L5E</t>
  </si>
  <si>
    <t>55 days from end of month</t>
  </si>
  <si>
    <t>L60</t>
  </si>
  <si>
    <t>180 day terms</t>
  </si>
  <si>
    <t>L7N</t>
  </si>
  <si>
    <t>L80</t>
  </si>
  <si>
    <t>80 days terms</t>
  </si>
  <si>
    <t>L85</t>
  </si>
  <si>
    <t>240 days</t>
  </si>
  <si>
    <t>LAD</t>
  </si>
  <si>
    <t>Payment Required in Advance</t>
  </si>
  <si>
    <t>M01</t>
  </si>
  <si>
    <t>60 days the 01</t>
  </si>
  <si>
    <t>M02</t>
  </si>
  <si>
    <t>60 days the 02</t>
  </si>
  <si>
    <t>M03</t>
  </si>
  <si>
    <t>60 days the 03</t>
  </si>
  <si>
    <t>M04</t>
  </si>
  <si>
    <t>60 days the 04</t>
  </si>
  <si>
    <t>M05</t>
  </si>
  <si>
    <t>60 days the 05</t>
  </si>
  <si>
    <t>M06</t>
  </si>
  <si>
    <t>60 days the 06</t>
  </si>
  <si>
    <t>M07</t>
  </si>
  <si>
    <t>60 days the 07</t>
  </si>
  <si>
    <t>M08</t>
  </si>
  <si>
    <t>60 days the 08</t>
  </si>
  <si>
    <t>M09</t>
  </si>
  <si>
    <t>60 days the 09</t>
  </si>
  <si>
    <t>M10</t>
  </si>
  <si>
    <t>60 days the 10</t>
  </si>
  <si>
    <t>M11</t>
  </si>
  <si>
    <t>60 days the 11</t>
  </si>
  <si>
    <t>M12</t>
  </si>
  <si>
    <t>60 days the 12</t>
  </si>
  <si>
    <t>M13</t>
  </si>
  <si>
    <t>60 days the 13</t>
  </si>
  <si>
    <t>M14</t>
  </si>
  <si>
    <t>60 days the 14</t>
  </si>
  <si>
    <t>M15</t>
  </si>
  <si>
    <t>60 days the 15</t>
  </si>
  <si>
    <t>M16</t>
  </si>
  <si>
    <t>60 days the 16</t>
  </si>
  <si>
    <t>M17</t>
  </si>
  <si>
    <t>60 days the 17</t>
  </si>
  <si>
    <t>M18</t>
  </si>
  <si>
    <t>60 days the 18</t>
  </si>
  <si>
    <t>M19</t>
  </si>
  <si>
    <t>60 days the 19</t>
  </si>
  <si>
    <t>M20</t>
  </si>
  <si>
    <t>60 days the 20</t>
  </si>
  <si>
    <t>M21</t>
  </si>
  <si>
    <t>60 days the 21</t>
  </si>
  <si>
    <t>M22</t>
  </si>
  <si>
    <t>60 days the 22</t>
  </si>
  <si>
    <t>M23</t>
  </si>
  <si>
    <t>60 days the 23</t>
  </si>
  <si>
    <t>M24</t>
  </si>
  <si>
    <t>60 days the 24</t>
  </si>
  <si>
    <t>M25</t>
  </si>
  <si>
    <t>60 days the 25</t>
  </si>
  <si>
    <t>M26</t>
  </si>
  <si>
    <t>60 days the 26</t>
  </si>
  <si>
    <t>M27</t>
  </si>
  <si>
    <t>60 days the 27</t>
  </si>
  <si>
    <t>M28</t>
  </si>
  <si>
    <t>60 days the 28</t>
  </si>
  <si>
    <t>M29</t>
  </si>
  <si>
    <t>60 days the 29</t>
  </si>
  <si>
    <t>M30</t>
  </si>
  <si>
    <t>60 days the 30</t>
  </si>
  <si>
    <t>M32</t>
  </si>
  <si>
    <t>60 days the 1 the 17</t>
  </si>
  <si>
    <t>M33</t>
  </si>
  <si>
    <t>60 days the 5 the 20</t>
  </si>
  <si>
    <t>M34</t>
  </si>
  <si>
    <t>60 days the 15 the 30</t>
  </si>
  <si>
    <t>M35</t>
  </si>
  <si>
    <t>60 days the 15 the 25</t>
  </si>
  <si>
    <t>M36</t>
  </si>
  <si>
    <t>60 days the 5 the 15 the 25</t>
  </si>
  <si>
    <t>M37</t>
  </si>
  <si>
    <t>60 days the 10 the 25</t>
  </si>
  <si>
    <t>M38</t>
  </si>
  <si>
    <t>60 days the 1 the 15</t>
  </si>
  <si>
    <t>M39</t>
  </si>
  <si>
    <t>M40</t>
  </si>
  <si>
    <t>60 days the 5 the 25</t>
  </si>
  <si>
    <t>M41</t>
  </si>
  <si>
    <t>60 days the 7 the 22</t>
  </si>
  <si>
    <t>M42</t>
  </si>
  <si>
    <t>60 days the 10 the 20</t>
  </si>
  <si>
    <t>M43</t>
  </si>
  <si>
    <t>M44</t>
  </si>
  <si>
    <t>60 days the 10 the 20 the 30</t>
  </si>
  <si>
    <t>M45</t>
  </si>
  <si>
    <t>60 days the 10 the 15</t>
  </si>
  <si>
    <t>M46</t>
  </si>
  <si>
    <t>60 days the 11 the 26</t>
  </si>
  <si>
    <t>M47</t>
  </si>
  <si>
    <t>60 days the 12 the 24</t>
  </si>
  <si>
    <t>M48</t>
  </si>
  <si>
    <t>60 days the 12 the 27</t>
  </si>
  <si>
    <t>M49</t>
  </si>
  <si>
    <t>M50</t>
  </si>
  <si>
    <t>M51</t>
  </si>
  <si>
    <t>60 days the 18 the 25</t>
  </si>
  <si>
    <t>M52</t>
  </si>
  <si>
    <t>60 days the 20 the 30</t>
  </si>
  <si>
    <t>M53</t>
  </si>
  <si>
    <t>60 days the 25 the 30</t>
  </si>
  <si>
    <t>M60</t>
  </si>
  <si>
    <t>60 days EOM, 2% disc.</t>
  </si>
  <si>
    <t>M62</t>
  </si>
  <si>
    <t>60 days the 6 the 21</t>
  </si>
  <si>
    <t>N10</t>
  </si>
  <si>
    <t>Group payment terms</t>
  </si>
  <si>
    <t>N12</t>
  </si>
  <si>
    <t>Netting 120 Days</t>
  </si>
  <si>
    <t>N30</t>
  </si>
  <si>
    <t>N60</t>
  </si>
  <si>
    <t>Netting 60 Days</t>
  </si>
  <si>
    <t>N90</t>
  </si>
  <si>
    <t>NB1</t>
  </si>
  <si>
    <t>Back To School Export</t>
  </si>
  <si>
    <t>NB2</t>
  </si>
  <si>
    <t>Back To School  Export</t>
  </si>
  <si>
    <t>NBS</t>
  </si>
  <si>
    <t>O10</t>
  </si>
  <si>
    <t>10 jours net</t>
  </si>
  <si>
    <t>O20</t>
  </si>
  <si>
    <t>O30</t>
  </si>
  <si>
    <t>FDM 30 Jours</t>
  </si>
  <si>
    <t>O45</t>
  </si>
  <si>
    <t>FDM 45 jours</t>
  </si>
  <si>
    <t>O4M</t>
  </si>
  <si>
    <t>120 jours FDM</t>
  </si>
  <si>
    <t>O5M</t>
  </si>
  <si>
    <t>150 jours FDM</t>
  </si>
  <si>
    <t>O60</t>
  </si>
  <si>
    <t>FDM 60 Jours</t>
  </si>
  <si>
    <t>O70</t>
  </si>
  <si>
    <t>70 jours FDM</t>
  </si>
  <si>
    <t>O75</t>
  </si>
  <si>
    <t>75 jours FDM</t>
  </si>
  <si>
    <t>O90</t>
  </si>
  <si>
    <t>FDM 90 Jours</t>
  </si>
  <si>
    <t>P00</t>
  </si>
  <si>
    <t>MIG AR</t>
  </si>
  <si>
    <t>P01</t>
  </si>
  <si>
    <t>PORTUGAL - Prepayment</t>
  </si>
  <si>
    <t>P02</t>
  </si>
  <si>
    <t>PORTUGAL - 8 dias</t>
  </si>
  <si>
    <t>P03</t>
  </si>
  <si>
    <t>PORTUGAL - 15 dias</t>
  </si>
  <si>
    <t>P04</t>
  </si>
  <si>
    <t>PORTUGAL - 21 dias</t>
  </si>
  <si>
    <t>P05</t>
  </si>
  <si>
    <t>15 dias 3%</t>
  </si>
  <si>
    <t>P08</t>
  </si>
  <si>
    <t>8 dias 2% discount</t>
  </si>
  <si>
    <t>P10</t>
  </si>
  <si>
    <t>PORTUGAL - 30 dias w/Discount</t>
  </si>
  <si>
    <t>P11</t>
  </si>
  <si>
    <t>Portugal 30 dias</t>
  </si>
  <si>
    <t>P12</t>
  </si>
  <si>
    <t>PT : 30 dias the 10th</t>
  </si>
  <si>
    <t>P13</t>
  </si>
  <si>
    <t>PORTUGAL 35 dias</t>
  </si>
  <si>
    <t>P15</t>
  </si>
  <si>
    <t>PORTUGAL - 45 dias</t>
  </si>
  <si>
    <t>P20</t>
  </si>
  <si>
    <t>PORTUGAL - 60 dias</t>
  </si>
  <si>
    <t>P22</t>
  </si>
  <si>
    <t>PT : 60 dias the 10th</t>
  </si>
  <si>
    <t>P23</t>
  </si>
  <si>
    <t>PORTUGAL - 75 dias</t>
  </si>
  <si>
    <t>P25</t>
  </si>
  <si>
    <t>Letra 30/09/08</t>
  </si>
  <si>
    <t>P26</t>
  </si>
  <si>
    <t>Letra 31/10/08</t>
  </si>
  <si>
    <t>P27</t>
  </si>
  <si>
    <t>Cheque 30/09/09</t>
  </si>
  <si>
    <t>P28</t>
  </si>
  <si>
    <t>Cheque 31/10/09</t>
  </si>
  <si>
    <t>P29</t>
  </si>
  <si>
    <t>Cheque 30/11/09</t>
  </si>
  <si>
    <t>P30</t>
  </si>
  <si>
    <t>Portugal 90 dias</t>
  </si>
  <si>
    <t>P32</t>
  </si>
  <si>
    <t>PT : 90 dias the 10th</t>
  </si>
  <si>
    <t>P34</t>
  </si>
  <si>
    <t>Portugal 110 dias</t>
  </si>
  <si>
    <t>P40</t>
  </si>
  <si>
    <t>Portugal 120 dias</t>
  </si>
  <si>
    <t>P50</t>
  </si>
  <si>
    <t>Portugal 150 dias</t>
  </si>
  <si>
    <t>P60</t>
  </si>
  <si>
    <t>Portugal 180 dias</t>
  </si>
  <si>
    <t>Q01</t>
  </si>
  <si>
    <t>90 days the 01</t>
  </si>
  <si>
    <t>Q02</t>
  </si>
  <si>
    <t>90 days the 02</t>
  </si>
  <si>
    <t>Q03</t>
  </si>
  <si>
    <t>90 days the 03</t>
  </si>
  <si>
    <t>Q04</t>
  </si>
  <si>
    <t>90 days the 04</t>
  </si>
  <si>
    <t>Q05</t>
  </si>
  <si>
    <t>90 days the 05</t>
  </si>
  <si>
    <t>Q06</t>
  </si>
  <si>
    <t>90 days the 06</t>
  </si>
  <si>
    <t>Q07</t>
  </si>
  <si>
    <t>90 days the 07</t>
  </si>
  <si>
    <t>Q08</t>
  </si>
  <si>
    <t>90 days the 08</t>
  </si>
  <si>
    <t>Q09</t>
  </si>
  <si>
    <t>90 days the 09</t>
  </si>
  <si>
    <t>Q10</t>
  </si>
  <si>
    <t>90 days the 10</t>
  </si>
  <si>
    <t>Q11</t>
  </si>
  <si>
    <t>90 days the 11</t>
  </si>
  <si>
    <t>Q12</t>
  </si>
  <si>
    <t>90 days the 12</t>
  </si>
  <si>
    <t>Q13</t>
  </si>
  <si>
    <t>90 days the 13</t>
  </si>
  <si>
    <t>Q14</t>
  </si>
  <si>
    <t>90 days the 14</t>
  </si>
  <si>
    <t>Q15</t>
  </si>
  <si>
    <t>90 days the 15</t>
  </si>
  <si>
    <t>Q16</t>
  </si>
  <si>
    <t>90 days the 16</t>
  </si>
  <si>
    <t>Q17</t>
  </si>
  <si>
    <t>90 days the 17</t>
  </si>
  <si>
    <t>Q18</t>
  </si>
  <si>
    <t>90 days the 18</t>
  </si>
  <si>
    <t>Q19</t>
  </si>
  <si>
    <t>90 days the 19</t>
  </si>
  <si>
    <t>Q20</t>
  </si>
  <si>
    <t>90 days the 20</t>
  </si>
  <si>
    <t>Q21</t>
  </si>
  <si>
    <t>90 days the 21</t>
  </si>
  <si>
    <t>Q22</t>
  </si>
  <si>
    <t>90 days the 22</t>
  </si>
  <si>
    <t>Q23</t>
  </si>
  <si>
    <t>90 days the 23</t>
  </si>
  <si>
    <t>Q24</t>
  </si>
  <si>
    <t>90 days the 24</t>
  </si>
  <si>
    <t>Q25</t>
  </si>
  <si>
    <t>90 days the 25</t>
  </si>
  <si>
    <t>Q26</t>
  </si>
  <si>
    <t>90 days the 26</t>
  </si>
  <si>
    <t>Q27</t>
  </si>
  <si>
    <t>90 days the 27</t>
  </si>
  <si>
    <t>Q28</t>
  </si>
  <si>
    <t>90 days the 28</t>
  </si>
  <si>
    <t>Q29</t>
  </si>
  <si>
    <t>90 days the 29</t>
  </si>
  <si>
    <t>Q30</t>
  </si>
  <si>
    <t>90 days the 30</t>
  </si>
  <si>
    <t>Q32</t>
  </si>
  <si>
    <t>90 days the 5 the 20</t>
  </si>
  <si>
    <t>Q33</t>
  </si>
  <si>
    <t>90 days the 5 the 15 the 25</t>
  </si>
  <si>
    <t>Q34</t>
  </si>
  <si>
    <t>90 days the 6 the 23</t>
  </si>
  <si>
    <t>Q35</t>
  </si>
  <si>
    <t>90 days the 7 the 22</t>
  </si>
  <si>
    <t>Q36</t>
  </si>
  <si>
    <t>90 days the 9 the 20</t>
  </si>
  <si>
    <t>Q37</t>
  </si>
  <si>
    <t>90 days the 10 the 20</t>
  </si>
  <si>
    <t>Q38</t>
  </si>
  <si>
    <t>90 days the 10 the 25</t>
  </si>
  <si>
    <t>Q39</t>
  </si>
  <si>
    <t>90 days the 15 the 30</t>
  </si>
  <si>
    <t>Q40</t>
  </si>
  <si>
    <t>90 days the 1 the 15</t>
  </si>
  <si>
    <t>Q41</t>
  </si>
  <si>
    <t>90 days the 1 the 16</t>
  </si>
  <si>
    <t>Q42</t>
  </si>
  <si>
    <t>Q43</t>
  </si>
  <si>
    <t>90 days the 5 the 25</t>
  </si>
  <si>
    <t>Q44</t>
  </si>
  <si>
    <t>Q45</t>
  </si>
  <si>
    <t>90 days the 6 the 12</t>
  </si>
  <si>
    <t>Q46</t>
  </si>
  <si>
    <t>90 days the 9 the 23</t>
  </si>
  <si>
    <t>Q47</t>
  </si>
  <si>
    <t>Q48</t>
  </si>
  <si>
    <t>90 days the 10 the 20 the 30</t>
  </si>
  <si>
    <t>Q49</t>
  </si>
  <si>
    <t>Q50</t>
  </si>
  <si>
    <t>Q51</t>
  </si>
  <si>
    <t>90 days the 15 the 25</t>
  </si>
  <si>
    <t>Q52</t>
  </si>
  <si>
    <t>90 days the 16 the 25</t>
  </si>
  <si>
    <t>Q53</t>
  </si>
  <si>
    <t>90 days the 20 the 30</t>
  </si>
  <si>
    <t>Q54</t>
  </si>
  <si>
    <t>90 days the 25 the 10</t>
  </si>
  <si>
    <t>Q55</t>
  </si>
  <si>
    <t>15 days Invoice Date</t>
  </si>
  <si>
    <t>Q75</t>
  </si>
  <si>
    <t>Q99</t>
  </si>
  <si>
    <t>BIC TURKEY D1000</t>
  </si>
  <si>
    <t>R01</t>
  </si>
  <si>
    <t>кредит 40 банковских дней</t>
  </si>
  <si>
    <t>R02</t>
  </si>
  <si>
    <t>кредит 60 банковских дней</t>
  </si>
  <si>
    <t>R03</t>
  </si>
  <si>
    <t>120 days the 03</t>
  </si>
  <si>
    <t>R04</t>
  </si>
  <si>
    <t>120 days the 04</t>
  </si>
  <si>
    <t>R05</t>
  </si>
  <si>
    <t>120 days the 05</t>
  </si>
  <si>
    <t>R06</t>
  </si>
  <si>
    <t>120 days the 06</t>
  </si>
  <si>
    <t>R07</t>
  </si>
  <si>
    <t>120 days the 07</t>
  </si>
  <si>
    <t>R08</t>
  </si>
  <si>
    <t>120 days the 08</t>
  </si>
  <si>
    <t>R09</t>
  </si>
  <si>
    <t>120 days the 09</t>
  </si>
  <si>
    <t>R10</t>
  </si>
  <si>
    <t>120 days the 10</t>
  </si>
  <si>
    <t>R11</t>
  </si>
  <si>
    <t>120 days the 11</t>
  </si>
  <si>
    <t>R12</t>
  </si>
  <si>
    <t>120 days the 12</t>
  </si>
  <si>
    <t>R13</t>
  </si>
  <si>
    <t>120 days the 13</t>
  </si>
  <si>
    <t>R14</t>
  </si>
  <si>
    <t>120 days the 14</t>
  </si>
  <si>
    <t>R15</t>
  </si>
  <si>
    <t>120 days the 15</t>
  </si>
  <si>
    <t>R16</t>
  </si>
  <si>
    <t>120 days the 16</t>
  </si>
  <si>
    <t>R17</t>
  </si>
  <si>
    <t>120 days the 17</t>
  </si>
  <si>
    <t>R18</t>
  </si>
  <si>
    <t>120 days the 18</t>
  </si>
  <si>
    <t>R19</t>
  </si>
  <si>
    <t>120 days the 19</t>
  </si>
  <si>
    <t>R20</t>
  </si>
  <si>
    <t>120 days the 20</t>
  </si>
  <si>
    <t>R21</t>
  </si>
  <si>
    <t>120 days the 21</t>
  </si>
  <si>
    <t>R22</t>
  </si>
  <si>
    <t>120 days the 22</t>
  </si>
  <si>
    <t>R23</t>
  </si>
  <si>
    <t>120 days the 23</t>
  </si>
  <si>
    <t>R24</t>
  </si>
  <si>
    <t>120 days the 24</t>
  </si>
  <si>
    <t>R25</t>
  </si>
  <si>
    <t>120 days the 25</t>
  </si>
  <si>
    <t>R26</t>
  </si>
  <si>
    <t>120 days the 26</t>
  </si>
  <si>
    <t>R27</t>
  </si>
  <si>
    <t>120 days the 27</t>
  </si>
  <si>
    <t>R28</t>
  </si>
  <si>
    <t>120 days the 28</t>
  </si>
  <si>
    <t>R29</t>
  </si>
  <si>
    <t>120 days the 29</t>
  </si>
  <si>
    <t>R30</t>
  </si>
  <si>
    <t>120 days the 30</t>
  </si>
  <si>
    <t>R31</t>
  </si>
  <si>
    <t>Кредит 150 календарных дней</t>
  </si>
  <si>
    <t>R32</t>
  </si>
  <si>
    <t>120 days the 10 the 25</t>
  </si>
  <si>
    <t>R33</t>
  </si>
  <si>
    <t>Кредит 151 календарных дней</t>
  </si>
  <si>
    <t>R34</t>
  </si>
  <si>
    <t>Кредит 152 календарных дней</t>
  </si>
  <si>
    <t>R35</t>
  </si>
  <si>
    <t>Кредит 153 календарных дней</t>
  </si>
  <si>
    <t>R36</t>
  </si>
  <si>
    <t>Кредит 154 календарных дней</t>
  </si>
  <si>
    <t>R37</t>
  </si>
  <si>
    <t>Кредит 155 календарных дней</t>
  </si>
  <si>
    <t>R38</t>
  </si>
  <si>
    <t>Кредит 156 календарных дней</t>
  </si>
  <si>
    <t>R39</t>
  </si>
  <si>
    <t>Кредит 157 календарных дней</t>
  </si>
  <si>
    <t>R40</t>
  </si>
  <si>
    <t>Кредит 158 календарных дней</t>
  </si>
  <si>
    <t>R41</t>
  </si>
  <si>
    <t>Кредит 159 календарных дней</t>
  </si>
  <si>
    <t>R42</t>
  </si>
  <si>
    <t>Кредит 160 календарных дней</t>
  </si>
  <si>
    <t>R43</t>
  </si>
  <si>
    <t>Кредит 161 календарных дней</t>
  </si>
  <si>
    <t>R44</t>
  </si>
  <si>
    <t>Кредит 162 календарных дней</t>
  </si>
  <si>
    <t>R45</t>
  </si>
  <si>
    <t>Кредит 163 календарных дней</t>
  </si>
  <si>
    <t>R46</t>
  </si>
  <si>
    <t>Кредит 164 календарных дней</t>
  </si>
  <si>
    <t>R47</t>
  </si>
  <si>
    <t>Кредит 165 календарных дней</t>
  </si>
  <si>
    <t>R48</t>
  </si>
  <si>
    <t>Кредит 166 календарных дней</t>
  </si>
  <si>
    <t>R49</t>
  </si>
  <si>
    <t>Скидка за предоплату 3%</t>
  </si>
  <si>
    <t>R50</t>
  </si>
  <si>
    <t>Скидка за предоплату 2%</t>
  </si>
  <si>
    <t>R51</t>
  </si>
  <si>
    <t>Кредит 1 календарный день</t>
  </si>
  <si>
    <t>R52</t>
  </si>
  <si>
    <t>Кредит 35 календарных дней</t>
  </si>
  <si>
    <t>R53</t>
  </si>
  <si>
    <t>Кредит 15 календарных дней</t>
  </si>
  <si>
    <t>R54</t>
  </si>
  <si>
    <t>Кредит 30 календарных дней</t>
  </si>
  <si>
    <t>R55</t>
  </si>
  <si>
    <t>Кредит 45 календарных дней</t>
  </si>
  <si>
    <t>R56</t>
  </si>
  <si>
    <t>Кредит 60 календарных дней</t>
  </si>
  <si>
    <t>R57</t>
  </si>
  <si>
    <t>Кредит 20 календарных дней</t>
  </si>
  <si>
    <t>R58</t>
  </si>
  <si>
    <t>Кредит 10 календарных дней</t>
  </si>
  <si>
    <t>R59</t>
  </si>
  <si>
    <t>Кредит 25 календарных дней</t>
  </si>
  <si>
    <t>R60</t>
  </si>
  <si>
    <t>Кредит 40 календарных дней</t>
  </si>
  <si>
    <t>R61</t>
  </si>
  <si>
    <t>Кредит 50 календарных дней</t>
  </si>
  <si>
    <t>R62</t>
  </si>
  <si>
    <t>Кредит 7 календарных дней</t>
  </si>
  <si>
    <t>R63</t>
  </si>
  <si>
    <t>Кредит 90 календарных дней</t>
  </si>
  <si>
    <t>R64</t>
  </si>
  <si>
    <t>Кредит 2 календарного дня</t>
  </si>
  <si>
    <t>R65</t>
  </si>
  <si>
    <t>Кредит 5 календарных дней</t>
  </si>
  <si>
    <t>R66</t>
  </si>
  <si>
    <t>Кредит 65 календарных дней</t>
  </si>
  <si>
    <t>R67</t>
  </si>
  <si>
    <t>Кредит 56 календарных дней</t>
  </si>
  <si>
    <t>R68</t>
  </si>
  <si>
    <t>Кредит 11 календарных дней</t>
  </si>
  <si>
    <t>R69</t>
  </si>
  <si>
    <t>Кредит 75 календарных дней</t>
  </si>
  <si>
    <t>R70</t>
  </si>
  <si>
    <t>Кредит 70 календарных дней</t>
  </si>
  <si>
    <t>R71</t>
  </si>
  <si>
    <t>Кредит 55 календарных дней</t>
  </si>
  <si>
    <t>R72</t>
  </si>
  <si>
    <t>Предоплата 100 %</t>
  </si>
  <si>
    <t>R73</t>
  </si>
  <si>
    <t>N°1 - Предоплата по поручению</t>
  </si>
  <si>
    <t>R74</t>
  </si>
  <si>
    <t>N° 2 -Предоплата для кред пок.</t>
  </si>
  <si>
    <t>R75</t>
  </si>
  <si>
    <t>Кредит 63 календарных дней</t>
  </si>
  <si>
    <t>R76</t>
  </si>
  <si>
    <t>Кредит 24 календарных дней</t>
  </si>
  <si>
    <t>R77</t>
  </si>
  <si>
    <t>Кредит 14 календарных дней</t>
  </si>
  <si>
    <t>R78</t>
  </si>
  <si>
    <t>Кредит 150 дней Net Days : 150</t>
  </si>
  <si>
    <t>R79</t>
  </si>
  <si>
    <t>Кредит 105 календарных дней</t>
  </si>
  <si>
    <t>R80</t>
  </si>
  <si>
    <t>скидка за самовывоз 3%</t>
  </si>
  <si>
    <t>R81</t>
  </si>
  <si>
    <t>Кредит 120 календарных дней</t>
  </si>
  <si>
    <t>R82</t>
  </si>
  <si>
    <t>Кредит 80 календарных дней</t>
  </si>
  <si>
    <t>R83</t>
  </si>
  <si>
    <t>Скидка за предоплату 5,79%</t>
  </si>
  <si>
    <t>R84</t>
  </si>
  <si>
    <t>Скидка за предоплату 4,00%</t>
  </si>
  <si>
    <t>R85</t>
  </si>
  <si>
    <t>Кредит 168 календарных дней</t>
  </si>
  <si>
    <t>R86</t>
  </si>
  <si>
    <t>Кредит 169 календарных дней</t>
  </si>
  <si>
    <t>R87</t>
  </si>
  <si>
    <t>Кредит 172 календарных дней</t>
  </si>
  <si>
    <t>R88</t>
  </si>
  <si>
    <t>Кредит 173 календарных дней</t>
  </si>
  <si>
    <t>R89</t>
  </si>
  <si>
    <t>Кредит 174 календарных дней</t>
  </si>
  <si>
    <t>R90</t>
  </si>
  <si>
    <t>Кредит 175 календарных дней</t>
  </si>
  <si>
    <t>R91</t>
  </si>
  <si>
    <t>Кредит 179 календарных дней</t>
  </si>
  <si>
    <t>R92</t>
  </si>
  <si>
    <t>Кредит 189 календарных дней</t>
  </si>
  <si>
    <t>R93</t>
  </si>
  <si>
    <t>Кредит 193 календарных дней</t>
  </si>
  <si>
    <t>R94</t>
  </si>
  <si>
    <t>Кредит 195 календарных дней</t>
  </si>
  <si>
    <t>R95</t>
  </si>
  <si>
    <t>скидка за самовывоз 2%</t>
  </si>
  <si>
    <t>R96</t>
  </si>
  <si>
    <t>Кредит 176 календарных дней</t>
  </si>
  <si>
    <t>R97</t>
  </si>
  <si>
    <t>Кредит 95 календарных дней</t>
  </si>
  <si>
    <t>R98</t>
  </si>
  <si>
    <t>Кредит 115 календарных дней</t>
  </si>
  <si>
    <t>R99</t>
  </si>
  <si>
    <t>100 calendar days</t>
  </si>
  <si>
    <t>S1</t>
  </si>
  <si>
    <t>Efterkrav</t>
  </si>
  <si>
    <t>S10</t>
  </si>
  <si>
    <t>S11</t>
  </si>
  <si>
    <t>S12</t>
  </si>
  <si>
    <t>120 dagar netto</t>
  </si>
  <si>
    <t>S14</t>
  </si>
  <si>
    <t>S15</t>
  </si>
  <si>
    <t>S17</t>
  </si>
  <si>
    <t>S2</t>
  </si>
  <si>
    <t>S20</t>
  </si>
  <si>
    <t>20 dagar netto</t>
  </si>
  <si>
    <t>S22</t>
  </si>
  <si>
    <t>S23</t>
  </si>
  <si>
    <t>S26</t>
  </si>
  <si>
    <t>S27</t>
  </si>
  <si>
    <t>S28</t>
  </si>
  <si>
    <t>S29</t>
  </si>
  <si>
    <t>S30</t>
  </si>
  <si>
    <t>S34</t>
  </si>
  <si>
    <t>Payment in advance less 2%</t>
  </si>
  <si>
    <t>S35</t>
  </si>
  <si>
    <t>14 days - 2 percent</t>
  </si>
  <si>
    <t>S36</t>
  </si>
  <si>
    <t>14 days - 3 percent</t>
  </si>
  <si>
    <t>S40</t>
  </si>
  <si>
    <t>40 dagar netto</t>
  </si>
  <si>
    <t>S6</t>
  </si>
  <si>
    <t>S60</t>
  </si>
  <si>
    <t>S75</t>
  </si>
  <si>
    <t>75 dagar netto</t>
  </si>
  <si>
    <t>S80</t>
  </si>
  <si>
    <t>S90</t>
  </si>
  <si>
    <t>S91</t>
  </si>
  <si>
    <t>Fri levman+60 dagar</t>
  </si>
  <si>
    <t>S94</t>
  </si>
  <si>
    <t>Löp.mån. +45 dgr</t>
  </si>
  <si>
    <t>S95</t>
  </si>
  <si>
    <t>Löp.mån. +60 dgr</t>
  </si>
  <si>
    <t>SV</t>
  </si>
  <si>
    <t>Förfallodatum 30.09.07</t>
  </si>
  <si>
    <t>SVV</t>
  </si>
  <si>
    <t>Förfallodatum 30.12.07</t>
  </si>
  <si>
    <t>T01</t>
  </si>
  <si>
    <t>150 days the 01</t>
  </si>
  <si>
    <t>T02</t>
  </si>
  <si>
    <t>150 days the 02</t>
  </si>
  <si>
    <t>T03</t>
  </si>
  <si>
    <t>150 days the 03</t>
  </si>
  <si>
    <t>T04</t>
  </si>
  <si>
    <t>150 days the 04</t>
  </si>
  <si>
    <t>T05</t>
  </si>
  <si>
    <t>150 days the 05</t>
  </si>
  <si>
    <t>T06</t>
  </si>
  <si>
    <t>150 days the 06</t>
  </si>
  <si>
    <t>T07</t>
  </si>
  <si>
    <t>150 days the 07</t>
  </si>
  <si>
    <t>T08</t>
  </si>
  <si>
    <t>150 days the 08</t>
  </si>
  <si>
    <t>T09</t>
  </si>
  <si>
    <t>150 days the 09</t>
  </si>
  <si>
    <t>T10</t>
  </si>
  <si>
    <t>150 days the 10</t>
  </si>
  <si>
    <t>T11</t>
  </si>
  <si>
    <t>150 days the 11</t>
  </si>
  <si>
    <t>T12</t>
  </si>
  <si>
    <t>150 days the 12</t>
  </si>
  <si>
    <t>T13</t>
  </si>
  <si>
    <t>150 days the 13</t>
  </si>
  <si>
    <t>T14</t>
  </si>
  <si>
    <t>150 days the 14</t>
  </si>
  <si>
    <t>T15</t>
  </si>
  <si>
    <t>150 days the 15</t>
  </si>
  <si>
    <t>T16</t>
  </si>
  <si>
    <t>150 days the 16</t>
  </si>
  <si>
    <t>T17</t>
  </si>
  <si>
    <t>150 days the 17</t>
  </si>
  <si>
    <t>T18</t>
  </si>
  <si>
    <t>150 days the 18</t>
  </si>
  <si>
    <t>T19</t>
  </si>
  <si>
    <t>150 days the 19</t>
  </si>
  <si>
    <t>T20</t>
  </si>
  <si>
    <t>150 days the 20</t>
  </si>
  <si>
    <t>T21</t>
  </si>
  <si>
    <t>150 days the 21</t>
  </si>
  <si>
    <t>T22</t>
  </si>
  <si>
    <t>150 days the 22</t>
  </si>
  <si>
    <t>T23</t>
  </si>
  <si>
    <t>150 days the 23</t>
  </si>
  <si>
    <t>T24</t>
  </si>
  <si>
    <t>150 days the 24</t>
  </si>
  <si>
    <t>T25</t>
  </si>
  <si>
    <t>150 days the 25</t>
  </si>
  <si>
    <t>T26</t>
  </si>
  <si>
    <t>150 days the 26</t>
  </si>
  <si>
    <t>T27</t>
  </si>
  <si>
    <t>150 days the 27</t>
  </si>
  <si>
    <t>T28</t>
  </si>
  <si>
    <t>150 days the 28</t>
  </si>
  <si>
    <t>T29</t>
  </si>
  <si>
    <t>150 days the 29</t>
  </si>
  <si>
    <t>T30</t>
  </si>
  <si>
    <t>150 days the 30</t>
  </si>
  <si>
    <t>U00</t>
  </si>
  <si>
    <t>CASH SALE</t>
  </si>
  <si>
    <t>U01</t>
  </si>
  <si>
    <t>U10</t>
  </si>
  <si>
    <t>U11</t>
  </si>
  <si>
    <t>U12</t>
  </si>
  <si>
    <t>U13</t>
  </si>
  <si>
    <t>30 Days the 30th</t>
  </si>
  <si>
    <t>U15</t>
  </si>
  <si>
    <t>45  Days Nett</t>
  </si>
  <si>
    <t>U20</t>
  </si>
  <si>
    <t>U21</t>
  </si>
  <si>
    <t>U22</t>
  </si>
  <si>
    <t>U23</t>
  </si>
  <si>
    <t>60 days end of month the 30</t>
  </si>
  <si>
    <t>U24</t>
  </si>
  <si>
    <t>U25</t>
  </si>
  <si>
    <t>U26</t>
  </si>
  <si>
    <t>U27</t>
  </si>
  <si>
    <t>U29</t>
  </si>
  <si>
    <t>U30</t>
  </si>
  <si>
    <t>U31</t>
  </si>
  <si>
    <t>90 days end of month the 1st</t>
  </si>
  <si>
    <t>U32</t>
  </si>
  <si>
    <t>75 days end of month</t>
  </si>
  <si>
    <t>U33</t>
  </si>
  <si>
    <t>60 days EOM 15th - 2.5% Discou</t>
  </si>
  <si>
    <t>U36</t>
  </si>
  <si>
    <t>90 DAYS FROM END OF MONTH</t>
  </si>
  <si>
    <t>U5E</t>
  </si>
  <si>
    <t>U60</t>
  </si>
  <si>
    <t>U7N</t>
  </si>
  <si>
    <t>U7S</t>
  </si>
  <si>
    <t>27th same month</t>
  </si>
  <si>
    <t>U90</t>
  </si>
  <si>
    <t>240 day terms</t>
  </si>
  <si>
    <t>U9N</t>
  </si>
  <si>
    <t>19th Month Following</t>
  </si>
  <si>
    <t>UAD</t>
  </si>
  <si>
    <t>UD6</t>
  </si>
  <si>
    <t>40 Days Nett 6.00 pc discount</t>
  </si>
  <si>
    <t>V01</t>
  </si>
  <si>
    <t>180 days the 01</t>
  </si>
  <si>
    <t>V02</t>
  </si>
  <si>
    <t>180 days the 02</t>
  </si>
  <si>
    <t>V03</t>
  </si>
  <si>
    <t>180 days the 03</t>
  </si>
  <si>
    <t>V04</t>
  </si>
  <si>
    <t>180 days the 04</t>
  </si>
  <si>
    <t>V05</t>
  </si>
  <si>
    <t>180 days the 05</t>
  </si>
  <si>
    <t>V06</t>
  </si>
  <si>
    <t>180 days the 06</t>
  </si>
  <si>
    <t>V07</t>
  </si>
  <si>
    <t>180 days the 07</t>
  </si>
  <si>
    <t>V08</t>
  </si>
  <si>
    <t>180 days the 08</t>
  </si>
  <si>
    <t>V09</t>
  </si>
  <si>
    <t>180 days the 09</t>
  </si>
  <si>
    <t>V10</t>
  </si>
  <si>
    <t>180 days the 10</t>
  </si>
  <si>
    <t>V11</t>
  </si>
  <si>
    <t>180 days the 11</t>
  </si>
  <si>
    <t>V12</t>
  </si>
  <si>
    <t>180 days the 12</t>
  </si>
  <si>
    <t>V13</t>
  </si>
  <si>
    <t>180 days the 13</t>
  </si>
  <si>
    <t>V14</t>
  </si>
  <si>
    <t>180 days the 14</t>
  </si>
  <si>
    <t>V15</t>
  </si>
  <si>
    <t>180 days the 15</t>
  </si>
  <si>
    <t>V16</t>
  </si>
  <si>
    <t>180 days the 16</t>
  </si>
  <si>
    <t>V17</t>
  </si>
  <si>
    <t>180 days the 17</t>
  </si>
  <si>
    <t>V18</t>
  </si>
  <si>
    <t>180 days the 18</t>
  </si>
  <si>
    <t>V19</t>
  </si>
  <si>
    <t>180 days the 19</t>
  </si>
  <si>
    <t>V20</t>
  </si>
  <si>
    <t>180 days the 20</t>
  </si>
  <si>
    <t>V21</t>
  </si>
  <si>
    <t>180 days the 21</t>
  </si>
  <si>
    <t>V22</t>
  </si>
  <si>
    <t>180 days the 22</t>
  </si>
  <si>
    <t>V23</t>
  </si>
  <si>
    <t>180 days the 23</t>
  </si>
  <si>
    <t>V24</t>
  </si>
  <si>
    <t>180 days the 24</t>
  </si>
  <si>
    <t>V25</t>
  </si>
  <si>
    <t>180 days the 25</t>
  </si>
  <si>
    <t>V26</t>
  </si>
  <si>
    <t>180 days the 26</t>
  </si>
  <si>
    <t>V27</t>
  </si>
  <si>
    <t>180 days the 27</t>
  </si>
  <si>
    <t>V28</t>
  </si>
  <si>
    <t>180 days the 28</t>
  </si>
  <si>
    <t>V29</t>
  </si>
  <si>
    <t>180 days the 29</t>
  </si>
  <si>
    <t>V30</t>
  </si>
  <si>
    <t>180 days the 30</t>
  </si>
  <si>
    <t>V31</t>
  </si>
  <si>
    <t>10 Dní</t>
  </si>
  <si>
    <t>V32</t>
  </si>
  <si>
    <t>30 Dní</t>
  </si>
  <si>
    <t>V33</t>
  </si>
  <si>
    <t>60 Dní</t>
  </si>
  <si>
    <t>V34</t>
  </si>
  <si>
    <t>V56</t>
  </si>
  <si>
    <t>75 Dní</t>
  </si>
  <si>
    <t>V72</t>
  </si>
  <si>
    <t>65 Dní</t>
  </si>
  <si>
    <t>V75</t>
  </si>
  <si>
    <t>W00</t>
  </si>
  <si>
    <t>KOMPENSATA</t>
  </si>
  <si>
    <t>W01</t>
  </si>
  <si>
    <t>30 days eom the 01</t>
  </si>
  <si>
    <t>W02</t>
  </si>
  <si>
    <t>30 days eom the 02</t>
  </si>
  <si>
    <t>W03</t>
  </si>
  <si>
    <t>30 days eom the 03</t>
  </si>
  <si>
    <t>W04</t>
  </si>
  <si>
    <t>30 days eom the 04</t>
  </si>
  <si>
    <t>W05</t>
  </si>
  <si>
    <t>30 days eom the 05</t>
  </si>
  <si>
    <t>W06</t>
  </si>
  <si>
    <t>30 days eom the 06</t>
  </si>
  <si>
    <t>W07</t>
  </si>
  <si>
    <t>30 days eom the 07</t>
  </si>
  <si>
    <t>W08</t>
  </si>
  <si>
    <t>30 days eom the 08</t>
  </si>
  <si>
    <t>W09</t>
  </si>
  <si>
    <t>30 days eom the 09</t>
  </si>
  <si>
    <t>W10</t>
  </si>
  <si>
    <t>30 days eom the 10</t>
  </si>
  <si>
    <t>W11</t>
  </si>
  <si>
    <t>30 days eom the 11</t>
  </si>
  <si>
    <t>W12</t>
  </si>
  <si>
    <t>30 days eom the 12</t>
  </si>
  <si>
    <t>W13</t>
  </si>
  <si>
    <t>30 days eom the 13</t>
  </si>
  <si>
    <t>W14</t>
  </si>
  <si>
    <t>30 days eom the 14</t>
  </si>
  <si>
    <t>W15</t>
  </si>
  <si>
    <t>W16</t>
  </si>
  <si>
    <t>30 days eom the 16</t>
  </si>
  <si>
    <t>W17</t>
  </si>
  <si>
    <t>30 days eom the 17</t>
  </si>
  <si>
    <t>W18</t>
  </si>
  <si>
    <t>30 days eom the 18</t>
  </si>
  <si>
    <t>W19</t>
  </si>
  <si>
    <t>30 days eom the 19</t>
  </si>
  <si>
    <t>W20</t>
  </si>
  <si>
    <t>30 days eom the 20</t>
  </si>
  <si>
    <t>W21</t>
  </si>
  <si>
    <t>30 days eom the 21</t>
  </si>
  <si>
    <t>W22</t>
  </si>
  <si>
    <t>30 days eom the 22</t>
  </si>
  <si>
    <t>W23</t>
  </si>
  <si>
    <t>30 days eom the 23</t>
  </si>
  <si>
    <t>W24</t>
  </si>
  <si>
    <t>30 days eom the 24</t>
  </si>
  <si>
    <t>W25</t>
  </si>
  <si>
    <t>30 days eom the 25</t>
  </si>
  <si>
    <t>W26</t>
  </si>
  <si>
    <t>30 days eom the 26</t>
  </si>
  <si>
    <t>W27</t>
  </si>
  <si>
    <t>30 days eom the 27</t>
  </si>
  <si>
    <t>W28</t>
  </si>
  <si>
    <t>30 days eom the 28</t>
  </si>
  <si>
    <t>W29</t>
  </si>
  <si>
    <t>30 days eom the 29</t>
  </si>
  <si>
    <t>W30</t>
  </si>
  <si>
    <t>30 days eom the 30</t>
  </si>
  <si>
    <t>W31</t>
  </si>
  <si>
    <t>30 days eom the 31</t>
  </si>
  <si>
    <t>W32</t>
  </si>
  <si>
    <t>30 days eom the 15 the 30</t>
  </si>
  <si>
    <t>W33</t>
  </si>
  <si>
    <t>Vencimiento Euromadi</t>
  </si>
  <si>
    <t>1 Dni</t>
  </si>
  <si>
    <t>W36</t>
  </si>
  <si>
    <t>3 Dni</t>
  </si>
  <si>
    <t>W37</t>
  </si>
  <si>
    <t>5 Dni</t>
  </si>
  <si>
    <t>W41</t>
  </si>
  <si>
    <t>W43</t>
  </si>
  <si>
    <t>31 Dni</t>
  </si>
  <si>
    <t>W45</t>
  </si>
  <si>
    <t>W46</t>
  </si>
  <si>
    <t>42 Dni</t>
  </si>
  <si>
    <t>W48</t>
  </si>
  <si>
    <t>49 Dni</t>
  </si>
  <si>
    <t>W49</t>
  </si>
  <si>
    <t>W51</t>
  </si>
  <si>
    <t>59 Dni</t>
  </si>
  <si>
    <t>W53</t>
  </si>
  <si>
    <t>63 Dni</t>
  </si>
  <si>
    <t>67 Dni</t>
  </si>
  <si>
    <t>81 Dni</t>
  </si>
  <si>
    <t>W58</t>
  </si>
  <si>
    <t>83 Dni</t>
  </si>
  <si>
    <t>W60</t>
  </si>
  <si>
    <t>W62</t>
  </si>
  <si>
    <t>W63</t>
  </si>
  <si>
    <t>10 Dni</t>
  </si>
  <si>
    <t>W64</t>
  </si>
  <si>
    <t>12 Dni</t>
  </si>
  <si>
    <t>W66</t>
  </si>
  <si>
    <t>BTS - payment on the 10 of Sep</t>
  </si>
  <si>
    <t>W67</t>
  </si>
  <si>
    <t>BTS - payment on the 15 of Sep</t>
  </si>
  <si>
    <t>W68</t>
  </si>
  <si>
    <t>BTS - payment on the 22 of Sep</t>
  </si>
  <si>
    <t>W69</t>
  </si>
  <si>
    <t>BTS - payment on the 30 of Sep</t>
  </si>
  <si>
    <t>W71</t>
  </si>
  <si>
    <t>BTS - payment on the 6 of Oct.</t>
  </si>
  <si>
    <t>W72</t>
  </si>
  <si>
    <t>W80</t>
  </si>
  <si>
    <t>EUROMADI 60 days the 10 the 25</t>
  </si>
  <si>
    <t>W99</t>
  </si>
  <si>
    <t>999 Dni</t>
  </si>
  <si>
    <t>X01</t>
  </si>
  <si>
    <t>60 days eom the 01</t>
  </si>
  <si>
    <t>X02</t>
  </si>
  <si>
    <t>60 days eom the 02</t>
  </si>
  <si>
    <t>X03</t>
  </si>
  <si>
    <t>60 days eom the 03</t>
  </si>
  <si>
    <t>X04</t>
  </si>
  <si>
    <t>60 days eom the 04</t>
  </si>
  <si>
    <t>X05</t>
  </si>
  <si>
    <t>60 days eom the 05</t>
  </si>
  <si>
    <t>X06</t>
  </si>
  <si>
    <t>60 days eom the 06</t>
  </si>
  <si>
    <t>X07</t>
  </si>
  <si>
    <t>60 days eom the 07</t>
  </si>
  <si>
    <t>X08</t>
  </si>
  <si>
    <t>60 days eom the 08</t>
  </si>
  <si>
    <t>X09</t>
  </si>
  <si>
    <t>60 days eom the 09</t>
  </si>
  <si>
    <t>X10</t>
  </si>
  <si>
    <t>60 days eom the 10</t>
  </si>
  <si>
    <t>X11</t>
  </si>
  <si>
    <t>60 days eom the 11</t>
  </si>
  <si>
    <t>X12</t>
  </si>
  <si>
    <t>60 days eom the 12</t>
  </si>
  <si>
    <t>X13</t>
  </si>
  <si>
    <t>60 days eom the 13</t>
  </si>
  <si>
    <t>X14</t>
  </si>
  <si>
    <t>60 days eom the 14</t>
  </si>
  <si>
    <t>X15</t>
  </si>
  <si>
    <t>60 days eom the 15</t>
  </si>
  <si>
    <t>X16</t>
  </si>
  <si>
    <t>60 days eom the 16</t>
  </si>
  <si>
    <t>X17</t>
  </si>
  <si>
    <t>60 days eom the 17</t>
  </si>
  <si>
    <t>X18</t>
  </si>
  <si>
    <t>60 days eom the 18</t>
  </si>
  <si>
    <t>X19</t>
  </si>
  <si>
    <t>60 days eom the 19</t>
  </si>
  <si>
    <t>X20</t>
  </si>
  <si>
    <t>60 days eom the 20</t>
  </si>
  <si>
    <t>X21</t>
  </si>
  <si>
    <t>60 days eom the 21</t>
  </si>
  <si>
    <t>X22</t>
  </si>
  <si>
    <t>60 days eom the 22</t>
  </si>
  <si>
    <t>X23</t>
  </si>
  <si>
    <t>60 days eom the 23</t>
  </si>
  <si>
    <t>X24</t>
  </si>
  <si>
    <t>60 days eom the 24</t>
  </si>
  <si>
    <t>X25</t>
  </si>
  <si>
    <t>60 days eom the 25</t>
  </si>
  <si>
    <t>X26</t>
  </si>
  <si>
    <t>60 days eom the 26</t>
  </si>
  <si>
    <t>X27</t>
  </si>
  <si>
    <t>60 days eom the 27</t>
  </si>
  <si>
    <t>X28</t>
  </si>
  <si>
    <t>60 days eom the 28</t>
  </si>
  <si>
    <t>X29</t>
  </si>
  <si>
    <t>60 days eom the 29</t>
  </si>
  <si>
    <t>X30</t>
  </si>
  <si>
    <t>60 days eom the 30</t>
  </si>
  <si>
    <t>X31</t>
  </si>
  <si>
    <t>60 days eom the 31</t>
  </si>
  <si>
    <t>XXX</t>
  </si>
  <si>
    <t>Délai de paiement Reprise</t>
  </si>
  <si>
    <t>Y00</t>
  </si>
  <si>
    <t>3% Plata la livrare</t>
  </si>
  <si>
    <t>Y01</t>
  </si>
  <si>
    <t>90 days eom the 01</t>
  </si>
  <si>
    <t>Y02</t>
  </si>
  <si>
    <t>90 days eom the 02</t>
  </si>
  <si>
    <t>Y03</t>
  </si>
  <si>
    <t>90 days eom the 03</t>
  </si>
  <si>
    <t>Y04</t>
  </si>
  <si>
    <t>90 days eom the 04</t>
  </si>
  <si>
    <t>Y05</t>
  </si>
  <si>
    <t>90 days eom the 05</t>
  </si>
  <si>
    <t>Y06</t>
  </si>
  <si>
    <t>90 days eom the 06</t>
  </si>
  <si>
    <t>Y07</t>
  </si>
  <si>
    <t>90 days eom the 07</t>
  </si>
  <si>
    <t>Y08</t>
  </si>
  <si>
    <t>90 days eom the 08</t>
  </si>
  <si>
    <t>Y09</t>
  </si>
  <si>
    <t>90 days eom the 09</t>
  </si>
  <si>
    <t>Y10</t>
  </si>
  <si>
    <t>90 days eom the 10</t>
  </si>
  <si>
    <t>Y11</t>
  </si>
  <si>
    <t>90 days eom the 11</t>
  </si>
  <si>
    <t>Y12</t>
  </si>
  <si>
    <t>90 days eom the 12</t>
  </si>
  <si>
    <t>Y13</t>
  </si>
  <si>
    <t>90 days eom the 13</t>
  </si>
  <si>
    <t>Y14</t>
  </si>
  <si>
    <t>90 days eom the 14</t>
  </si>
  <si>
    <t>Y15</t>
  </si>
  <si>
    <t>90 days eom the 15</t>
  </si>
  <si>
    <t>Y16</t>
  </si>
  <si>
    <t>90 days eom the 16</t>
  </si>
  <si>
    <t>Y17</t>
  </si>
  <si>
    <t>90 days eom the 17</t>
  </si>
  <si>
    <t>Y18</t>
  </si>
  <si>
    <t>90 days eom the 18</t>
  </si>
  <si>
    <t>Y19</t>
  </si>
  <si>
    <t>90 days eom the 19</t>
  </si>
  <si>
    <t>Y20</t>
  </si>
  <si>
    <t>90 days eom the 20</t>
  </si>
  <si>
    <t>Y21</t>
  </si>
  <si>
    <t>90 days eom the 21</t>
  </si>
  <si>
    <t>Y22</t>
  </si>
  <si>
    <t>90 days eom the 22</t>
  </si>
  <si>
    <t>Y23</t>
  </si>
  <si>
    <t>90 days eom the 23</t>
  </si>
  <si>
    <t>Y24</t>
  </si>
  <si>
    <t>90 days eom the 24</t>
  </si>
  <si>
    <t>Y25</t>
  </si>
  <si>
    <t>90 days eom the 25</t>
  </si>
  <si>
    <t>Y26</t>
  </si>
  <si>
    <t>90 days eom the 26</t>
  </si>
  <si>
    <t>Y27</t>
  </si>
  <si>
    <t>90 days eom the 27</t>
  </si>
  <si>
    <t>Y28</t>
  </si>
  <si>
    <t>90 days eom the 28</t>
  </si>
  <si>
    <t>Y29</t>
  </si>
  <si>
    <t>90 days eom the 29</t>
  </si>
  <si>
    <t>Y30</t>
  </si>
  <si>
    <t>90 days eom the 30</t>
  </si>
  <si>
    <t>Y31</t>
  </si>
  <si>
    <t>90 days eom the 31</t>
  </si>
  <si>
    <t>Y32</t>
  </si>
  <si>
    <t>90 days eom the 15 the 30</t>
  </si>
  <si>
    <t>Y33</t>
  </si>
  <si>
    <t>90 days eom the 15 the 25</t>
  </si>
  <si>
    <t>Y34</t>
  </si>
  <si>
    <t>90 days eom the 15 the 20</t>
  </si>
  <si>
    <t>Y35</t>
  </si>
  <si>
    <t>10 ZILE</t>
  </si>
  <si>
    <t>Y36</t>
  </si>
  <si>
    <t>14 ZILE</t>
  </si>
  <si>
    <t>Y37</t>
  </si>
  <si>
    <t>21 ZILE</t>
  </si>
  <si>
    <t>Y38</t>
  </si>
  <si>
    <t>24 ZILE</t>
  </si>
  <si>
    <t>Y39</t>
  </si>
  <si>
    <t>25 ZILE</t>
  </si>
  <si>
    <t>Y40</t>
  </si>
  <si>
    <t>30 ZILE</t>
  </si>
  <si>
    <t>Y41</t>
  </si>
  <si>
    <t>35 ZILE</t>
  </si>
  <si>
    <t>Y42</t>
  </si>
  <si>
    <t>38 ZILE</t>
  </si>
  <si>
    <t>Y43</t>
  </si>
  <si>
    <t>40 ZILE</t>
  </si>
  <si>
    <t>Y44</t>
  </si>
  <si>
    <t>45 ZILE</t>
  </si>
  <si>
    <t>Y45</t>
  </si>
  <si>
    <t>60 ZILE</t>
  </si>
  <si>
    <t>Y46</t>
  </si>
  <si>
    <t>3% plata la 3 zile BO</t>
  </si>
  <si>
    <t>Y47</t>
  </si>
  <si>
    <t>7 ZILE</t>
  </si>
  <si>
    <t>Y48</t>
  </si>
  <si>
    <t>90 ZILE</t>
  </si>
  <si>
    <t>Y49</t>
  </si>
  <si>
    <t>15SEP07</t>
  </si>
  <si>
    <t>Y50</t>
  </si>
  <si>
    <t>02NOV07</t>
  </si>
  <si>
    <t>Y51</t>
  </si>
  <si>
    <t>Y52</t>
  </si>
  <si>
    <t>DO NOT USE</t>
  </si>
  <si>
    <t>Y53</t>
  </si>
  <si>
    <t>2% for Payment in Advance</t>
  </si>
  <si>
    <t>Y54</t>
  </si>
  <si>
    <t>03NOV08</t>
  </si>
  <si>
    <t>Y55</t>
  </si>
  <si>
    <t>50 ZILE</t>
  </si>
  <si>
    <t>Y56</t>
  </si>
  <si>
    <t>02NOV2009</t>
  </si>
  <si>
    <t>Y57</t>
  </si>
  <si>
    <t>Y58</t>
  </si>
  <si>
    <t>15OCT2011</t>
  </si>
  <si>
    <t>Y59</t>
  </si>
  <si>
    <t>Y60</t>
  </si>
  <si>
    <t>21OCT2011</t>
  </si>
  <si>
    <t>Y61</t>
  </si>
  <si>
    <t>15OCT2012</t>
  </si>
  <si>
    <t>Y62</t>
  </si>
  <si>
    <t>22OCT2012</t>
  </si>
  <si>
    <t>Y63</t>
  </si>
  <si>
    <t>15OCT2013</t>
  </si>
  <si>
    <t>Y64</t>
  </si>
  <si>
    <t>06 NOV 2015</t>
  </si>
  <si>
    <t>Y65</t>
  </si>
  <si>
    <t>18 OCT 2016</t>
  </si>
  <si>
    <t>Y66</t>
  </si>
  <si>
    <t>25 OCT 2016</t>
  </si>
  <si>
    <t>Y70</t>
  </si>
  <si>
    <t>70 ZILE</t>
  </si>
  <si>
    <t>Y71</t>
  </si>
  <si>
    <t>6 nov 2017</t>
  </si>
  <si>
    <t>Y72</t>
  </si>
  <si>
    <t>5% Plata la livrare</t>
  </si>
  <si>
    <t>Y75</t>
  </si>
  <si>
    <t>75 ZILE</t>
  </si>
  <si>
    <t>Y76</t>
  </si>
  <si>
    <t>56 ZILE</t>
  </si>
  <si>
    <t>Y77</t>
  </si>
  <si>
    <t>63 ZILE</t>
  </si>
  <si>
    <t>Y78</t>
  </si>
  <si>
    <t>80 ZILE</t>
  </si>
  <si>
    <t>Y79</t>
  </si>
  <si>
    <t>65 ZILE</t>
  </si>
  <si>
    <t>Y84</t>
  </si>
  <si>
    <t>84 ZILE</t>
  </si>
  <si>
    <t>Y98</t>
  </si>
  <si>
    <t>98 ZILE</t>
  </si>
  <si>
    <t>Y99</t>
  </si>
  <si>
    <t>120 ZILE</t>
  </si>
  <si>
    <t>Z00</t>
  </si>
  <si>
    <t>Передоплата</t>
  </si>
  <si>
    <t>Z01</t>
  </si>
  <si>
    <t>Кредит 1 календ.день</t>
  </si>
  <si>
    <t>Z02</t>
  </si>
  <si>
    <t>ПЕРЕДОПЛАТА</t>
  </si>
  <si>
    <t>Z07</t>
  </si>
  <si>
    <t>Кредит 07 календ.дней</t>
  </si>
  <si>
    <t>Z08</t>
  </si>
  <si>
    <t>Z10</t>
  </si>
  <si>
    <t>Кредит 10 календ.дней</t>
  </si>
  <si>
    <t>Z15</t>
  </si>
  <si>
    <t>Кредит 15 календ.дней</t>
  </si>
  <si>
    <t>Z20</t>
  </si>
  <si>
    <t>Кредит 20 календ.дней</t>
  </si>
  <si>
    <t>Z21</t>
  </si>
  <si>
    <t>Кредит 21 календарных дней</t>
  </si>
  <si>
    <t>Z25</t>
  </si>
  <si>
    <t>Кредит 25 календ.дней</t>
  </si>
  <si>
    <t>Z28</t>
  </si>
  <si>
    <t>Кредит 28 календарных дней</t>
  </si>
  <si>
    <t>Z30</t>
  </si>
  <si>
    <t>Кредит 30 календ.днів</t>
  </si>
  <si>
    <t>Z32</t>
  </si>
  <si>
    <t>Кредит 32 календ. дні</t>
  </si>
  <si>
    <t>Z35</t>
  </si>
  <si>
    <t>Кредит 35 календ.днів</t>
  </si>
  <si>
    <t>Z40</t>
  </si>
  <si>
    <t>Кредит 40 календ.днів</t>
  </si>
  <si>
    <t>Z42</t>
  </si>
  <si>
    <t>Кредит 42 календарных дней</t>
  </si>
  <si>
    <t>Z45</t>
  </si>
  <si>
    <t>Кредит 45 календ.днів</t>
  </si>
  <si>
    <t>Z47</t>
  </si>
  <si>
    <t>Кредит 47 календ. днів</t>
  </si>
  <si>
    <t>Z49</t>
  </si>
  <si>
    <t>Кредит 49 календарных дней</t>
  </si>
  <si>
    <t>Z50</t>
  </si>
  <si>
    <t>Кредит 50 календ.днів</t>
  </si>
  <si>
    <t>Z54</t>
  </si>
  <si>
    <t>Кредит 54 календ.днів</t>
  </si>
  <si>
    <t>Z55</t>
  </si>
  <si>
    <t>Кредит 55 календ.днів</t>
  </si>
  <si>
    <t>Z60</t>
  </si>
  <si>
    <t>Кредит 60 календ.днів</t>
  </si>
  <si>
    <t>Z65</t>
  </si>
  <si>
    <t>Кредит 65 календ.днів</t>
  </si>
  <si>
    <t>Z70</t>
  </si>
  <si>
    <t>Кредит 70 календ.днів</t>
  </si>
  <si>
    <t>Z71</t>
  </si>
  <si>
    <t>Z75</t>
  </si>
  <si>
    <t>Кредит 75 календ.днів</t>
  </si>
  <si>
    <t>Z77</t>
  </si>
  <si>
    <t>Кредит 77 календарных дней</t>
  </si>
  <si>
    <t>Z80</t>
  </si>
  <si>
    <t>Кредит 80 календ. днів</t>
  </si>
  <si>
    <t>Z84</t>
  </si>
  <si>
    <t>Кредит 84 календарных дней</t>
  </si>
  <si>
    <t>Z85</t>
  </si>
  <si>
    <t>Кредит 85  календ.днів</t>
  </si>
  <si>
    <t>Z90</t>
  </si>
  <si>
    <t>Кредит 90 календ. днів</t>
  </si>
  <si>
    <t>Z91</t>
  </si>
  <si>
    <t>Кредит 91 календарных дней</t>
  </si>
  <si>
    <t>Z92</t>
  </si>
  <si>
    <t>Кредит 92 календарных дней</t>
  </si>
  <si>
    <t>Z98</t>
  </si>
  <si>
    <t>Кредит 98 календарных дней</t>
  </si>
  <si>
    <t>\00</t>
  </si>
  <si>
    <t>AT SIGHT</t>
  </si>
  <si>
    <t>\01</t>
  </si>
  <si>
    <t>15 DAYS</t>
  </si>
  <si>
    <t>\11</t>
  </si>
  <si>
    <t>30 DAYS END OF MONTH</t>
  </si>
  <si>
    <t>\12</t>
  </si>
  <si>
    <t>60 DAYS END OF MONTH</t>
  </si>
  <si>
    <t>\13</t>
  </si>
  <si>
    <t>90 DAYS END OF MONTH</t>
  </si>
  <si>
    <t>BIC Cristal Original Długopis niebieski Pudełko 4szt</t>
  </si>
  <si>
    <t>BIC Cristal Original Długopis czarny Pudełko 4szt</t>
  </si>
  <si>
    <t>BIC Cristal Original Długopis mix AST Pudełko 4szt</t>
  </si>
  <si>
    <t>3086123734586</t>
  </si>
  <si>
    <t>03086125163360</t>
  </si>
  <si>
    <t>03086127693537</t>
  </si>
  <si>
    <t>3086123737228</t>
  </si>
  <si>
    <t>03086125168358</t>
  </si>
  <si>
    <t>03086127696125</t>
  </si>
  <si>
    <t>3086123734593</t>
  </si>
  <si>
    <t>03086125163377</t>
  </si>
  <si>
    <t>03086127693544</t>
  </si>
  <si>
    <t>3086123734548</t>
  </si>
  <si>
    <t>03086125163322</t>
  </si>
  <si>
    <t>03086127693490</t>
  </si>
  <si>
    <t>3086123734579</t>
  </si>
  <si>
    <t>03086125163353</t>
  </si>
  <si>
    <t>03086127693520</t>
  </si>
  <si>
    <t>3086123737211</t>
  </si>
  <si>
    <t>03086125168341</t>
  </si>
  <si>
    <t>03086127696118</t>
  </si>
  <si>
    <t>3086123734746</t>
  </si>
  <si>
    <t>03086125163520</t>
  </si>
  <si>
    <t>03086127693698</t>
  </si>
  <si>
    <t>3086123734753</t>
  </si>
  <si>
    <t>03086125163537</t>
  </si>
  <si>
    <t>03086127693704</t>
  </si>
  <si>
    <t>3086123734760</t>
  </si>
  <si>
    <t>03086125163544</t>
  </si>
  <si>
    <t>03086127693711</t>
  </si>
  <si>
    <t>BIC Cristal Original Długopis niebieski Pudełko 10szt</t>
  </si>
  <si>
    <t>BIC Cristal Original Długopis czarny Pudełko 10szt</t>
  </si>
  <si>
    <t>BIC Cristal Original Długopis mix AST Pudełko 10szt</t>
  </si>
  <si>
    <t>516336</t>
  </si>
  <si>
    <t>516835</t>
  </si>
  <si>
    <t>516337</t>
  </si>
  <si>
    <t>516351</t>
  </si>
  <si>
    <t>8099221</t>
  </si>
  <si>
    <t>8099231</t>
  </si>
  <si>
    <t>8099241</t>
  </si>
  <si>
    <t>1199110113</t>
  </si>
  <si>
    <t>8249851</t>
  </si>
  <si>
    <t>8249881</t>
  </si>
  <si>
    <t>516338</t>
  </si>
  <si>
    <t>516339</t>
  </si>
  <si>
    <t>516340</t>
  </si>
  <si>
    <t>872730</t>
  </si>
  <si>
    <t>872731</t>
  </si>
  <si>
    <t>872720</t>
  </si>
  <si>
    <t>872729</t>
  </si>
  <si>
    <t>516332</t>
  </si>
  <si>
    <t>516335</t>
  </si>
  <si>
    <t>516834</t>
  </si>
  <si>
    <t>516344</t>
  </si>
  <si>
    <t>516345</t>
  </si>
  <si>
    <t>516346</t>
  </si>
  <si>
    <t>516352</t>
  </si>
  <si>
    <t>516353</t>
  </si>
  <si>
    <t>516354</t>
  </si>
  <si>
    <t>847898</t>
  </si>
  <si>
    <t>847897</t>
  </si>
  <si>
    <t>847899</t>
  </si>
  <si>
    <t>875976</t>
  </si>
  <si>
    <t>8478981</t>
  </si>
  <si>
    <t>8478971</t>
  </si>
  <si>
    <t>942910</t>
  </si>
  <si>
    <t>992605</t>
  </si>
  <si>
    <t>992603</t>
  </si>
  <si>
    <t>992604</t>
  </si>
  <si>
    <t>997202</t>
  </si>
  <si>
    <t>997201</t>
  </si>
  <si>
    <t>951434</t>
  </si>
  <si>
    <t>951433</t>
  </si>
  <si>
    <t>9185201</t>
  </si>
  <si>
    <t>9212191</t>
  </si>
  <si>
    <t>949875</t>
  </si>
  <si>
    <t>524178</t>
  </si>
  <si>
    <t>949871</t>
  </si>
  <si>
    <t>524177</t>
  </si>
  <si>
    <t>949870</t>
  </si>
  <si>
    <t>524179</t>
  </si>
  <si>
    <t>949869</t>
  </si>
  <si>
    <t>526272</t>
  </si>
  <si>
    <t>949879</t>
  </si>
  <si>
    <t>949880</t>
  </si>
  <si>
    <t>950446</t>
  </si>
  <si>
    <t>943437</t>
  </si>
  <si>
    <t>524180</t>
  </si>
  <si>
    <t>511042</t>
  </si>
  <si>
    <t>524181</t>
  </si>
  <si>
    <t>964899</t>
  </si>
  <si>
    <t>942049</t>
  </si>
  <si>
    <t>526778</t>
  </si>
  <si>
    <t>926381</t>
  </si>
  <si>
    <t>8957921</t>
  </si>
  <si>
    <t>524173</t>
  </si>
  <si>
    <t>503493</t>
  </si>
  <si>
    <t>895793</t>
  </si>
  <si>
    <t>880656</t>
  </si>
  <si>
    <t>880648</t>
  </si>
  <si>
    <t>951625</t>
  </si>
  <si>
    <t>9021522</t>
  </si>
  <si>
    <t>929071</t>
  </si>
  <si>
    <t>928497</t>
  </si>
  <si>
    <t>928498</t>
  </si>
  <si>
    <t>522477</t>
  </si>
  <si>
    <t>522478</t>
  </si>
  <si>
    <t>9240111</t>
  </si>
  <si>
    <t>924012</t>
  </si>
  <si>
    <t>9214033</t>
  </si>
  <si>
    <t>9205683</t>
  </si>
  <si>
    <t>9345982</t>
  </si>
  <si>
    <t>932857</t>
  </si>
  <si>
    <t>932858</t>
  </si>
  <si>
    <t>918543</t>
  </si>
  <si>
    <t>926374</t>
  </si>
  <si>
    <t>983354</t>
  </si>
  <si>
    <t>982882</t>
  </si>
  <si>
    <t>926376</t>
  </si>
  <si>
    <t>8932403</t>
  </si>
  <si>
    <t>8932393</t>
  </si>
  <si>
    <t>8806891</t>
  </si>
  <si>
    <t>8806871</t>
  </si>
  <si>
    <t>8871311</t>
  </si>
  <si>
    <t>8871321</t>
  </si>
  <si>
    <t>8871331</t>
  </si>
  <si>
    <t>8031246</t>
  </si>
  <si>
    <t>8031256</t>
  </si>
  <si>
    <t>9021322</t>
  </si>
  <si>
    <t>9021332</t>
  </si>
  <si>
    <t>893224</t>
  </si>
  <si>
    <t>922577</t>
  </si>
  <si>
    <t>919243</t>
  </si>
  <si>
    <t>893221</t>
  </si>
  <si>
    <t>8373952</t>
  </si>
  <si>
    <t>8373941</t>
  </si>
  <si>
    <t>922580</t>
  </si>
  <si>
    <t>837398</t>
  </si>
  <si>
    <t>837397</t>
  </si>
  <si>
    <t>837399</t>
  </si>
  <si>
    <t>982872</t>
  </si>
  <si>
    <t>982867</t>
  </si>
  <si>
    <t>802077</t>
  </si>
  <si>
    <t>982866</t>
  </si>
  <si>
    <t>897785</t>
  </si>
  <si>
    <t>982869</t>
  </si>
  <si>
    <t>982870</t>
  </si>
  <si>
    <t>503815</t>
  </si>
  <si>
    <t>517322</t>
  </si>
  <si>
    <t>517317</t>
  </si>
  <si>
    <t>517320</t>
  </si>
  <si>
    <t>503806</t>
  </si>
  <si>
    <t>503772</t>
  </si>
  <si>
    <t>5038221</t>
  </si>
  <si>
    <t>518205</t>
  </si>
  <si>
    <t>503774</t>
  </si>
  <si>
    <t>503804</t>
  </si>
  <si>
    <t>503832</t>
  </si>
  <si>
    <t>518206</t>
  </si>
  <si>
    <t>9926071</t>
  </si>
  <si>
    <t>992563</t>
  </si>
  <si>
    <t>902126</t>
  </si>
  <si>
    <t>982877</t>
  </si>
  <si>
    <t>982878</t>
  </si>
  <si>
    <t>982873</t>
  </si>
  <si>
    <t>982874</t>
  </si>
  <si>
    <t>982875</t>
  </si>
  <si>
    <t>982876</t>
  </si>
  <si>
    <t>964775</t>
  </si>
  <si>
    <t>902128</t>
  </si>
  <si>
    <t>999916</t>
  </si>
  <si>
    <t>504894</t>
  </si>
  <si>
    <t>511029</t>
  </si>
  <si>
    <t>511030</t>
  </si>
  <si>
    <t>518214</t>
  </si>
  <si>
    <t>511034</t>
  </si>
  <si>
    <t>510035</t>
  </si>
  <si>
    <t>511448</t>
  </si>
  <si>
    <t>508964</t>
  </si>
  <si>
    <t>9672961</t>
  </si>
  <si>
    <t>992579</t>
  </si>
  <si>
    <t>9672771</t>
  </si>
  <si>
    <t>8871292</t>
  </si>
  <si>
    <t>8871361</t>
  </si>
  <si>
    <t>8922912</t>
  </si>
  <si>
    <t>8922901</t>
  </si>
  <si>
    <t>8922931</t>
  </si>
  <si>
    <t>942103</t>
  </si>
  <si>
    <t>942104</t>
  </si>
  <si>
    <t>918515</t>
  </si>
  <si>
    <t>989707</t>
  </si>
  <si>
    <t>989708</t>
  </si>
  <si>
    <t>992599</t>
  </si>
  <si>
    <t>964754</t>
  </si>
  <si>
    <t>964760</t>
  </si>
  <si>
    <t>511043</t>
  </si>
  <si>
    <t>526274</t>
  </si>
  <si>
    <t>829157</t>
  </si>
  <si>
    <t>526777</t>
  </si>
  <si>
    <t>516404</t>
  </si>
  <si>
    <t>516511</t>
  </si>
  <si>
    <t>516514</t>
  </si>
  <si>
    <t>516541</t>
  </si>
  <si>
    <t>516513</t>
  </si>
  <si>
    <t>516518</t>
  </si>
  <si>
    <t>516523</t>
  </si>
  <si>
    <t>516524</t>
  </si>
  <si>
    <t>516531</t>
  </si>
  <si>
    <t>964765</t>
  </si>
  <si>
    <t>964764</t>
  </si>
  <si>
    <t>951757</t>
  </si>
  <si>
    <t>949895</t>
  </si>
  <si>
    <t>950442</t>
  </si>
  <si>
    <t>949873</t>
  </si>
  <si>
    <t>949874</t>
  </si>
  <si>
    <t>964826</t>
  </si>
  <si>
    <t>964785</t>
  </si>
  <si>
    <t>503838</t>
  </si>
  <si>
    <t>503839</t>
  </si>
  <si>
    <t>8924091</t>
  </si>
  <si>
    <t>8924101</t>
  </si>
  <si>
    <t>931778</t>
  </si>
  <si>
    <t>931779</t>
  </si>
  <si>
    <t>929243</t>
  </si>
  <si>
    <t>929250</t>
  </si>
  <si>
    <t>400814409</t>
  </si>
  <si>
    <t>400814309</t>
  </si>
  <si>
    <t>400814509</t>
  </si>
  <si>
    <t>400814609</t>
  </si>
  <si>
    <t>862229</t>
  </si>
  <si>
    <t>862228</t>
  </si>
  <si>
    <t>967378</t>
  </si>
  <si>
    <t>967263</t>
  </si>
  <si>
    <t>516517</t>
  </si>
  <si>
    <t>516521</t>
  </si>
  <si>
    <t>942082</t>
  </si>
  <si>
    <t>942076</t>
  </si>
  <si>
    <t>503924</t>
  </si>
  <si>
    <t>503926</t>
  </si>
  <si>
    <t>946047</t>
  </si>
  <si>
    <t>942070</t>
  </si>
  <si>
    <t>942069</t>
  </si>
  <si>
    <t>942084</t>
  </si>
  <si>
    <t>942068</t>
  </si>
  <si>
    <t>942067</t>
  </si>
  <si>
    <t>942066</t>
  </si>
  <si>
    <t>942065</t>
  </si>
  <si>
    <t>942064</t>
  </si>
  <si>
    <t>964824</t>
  </si>
  <si>
    <t>978138</t>
  </si>
  <si>
    <t>8479004</t>
  </si>
  <si>
    <t>993084</t>
  </si>
  <si>
    <t>8507143</t>
  </si>
  <si>
    <t>8571482</t>
  </si>
  <si>
    <t>8795005</t>
  </si>
  <si>
    <t>8794074</t>
  </si>
  <si>
    <t>8794084</t>
  </si>
  <si>
    <t>896049</t>
  </si>
  <si>
    <t>511059</t>
  </si>
  <si>
    <t>894290</t>
  </si>
  <si>
    <t>888751</t>
  </si>
  <si>
    <t>868847</t>
  </si>
  <si>
    <t>8630491</t>
  </si>
  <si>
    <t>919261</t>
  </si>
  <si>
    <t>919262</t>
  </si>
  <si>
    <t>919263</t>
  </si>
  <si>
    <t>8902753</t>
  </si>
  <si>
    <t>512026</t>
  </si>
  <si>
    <t>512027</t>
  </si>
  <si>
    <t>8803323</t>
  </si>
  <si>
    <t>8902764</t>
  </si>
  <si>
    <t>9420811</t>
  </si>
  <si>
    <t>512025</t>
  </si>
  <si>
    <t>8902742</t>
  </si>
  <si>
    <t>9264111</t>
  </si>
  <si>
    <t>9292371</t>
  </si>
  <si>
    <t>511036</t>
  </si>
  <si>
    <t>8803112</t>
  </si>
  <si>
    <t>518986</t>
  </si>
  <si>
    <t>518984</t>
  </si>
  <si>
    <t>518306</t>
  </si>
  <si>
    <t>518980</t>
  </si>
  <si>
    <t>518978</t>
  </si>
  <si>
    <t>518307</t>
  </si>
  <si>
    <t>964848</t>
  </si>
  <si>
    <t>964849</t>
  </si>
  <si>
    <t>964912</t>
  </si>
  <si>
    <t>964845</t>
  </si>
  <si>
    <t>8902781</t>
  </si>
  <si>
    <t>8960342</t>
  </si>
  <si>
    <t>918485</t>
  </si>
  <si>
    <t>918487</t>
  </si>
  <si>
    <t>861130</t>
  </si>
  <si>
    <t>861128</t>
  </si>
  <si>
    <t>861126</t>
  </si>
  <si>
    <t>861132</t>
  </si>
  <si>
    <t>861133</t>
  </si>
  <si>
    <t>861134</t>
  </si>
  <si>
    <t>861127</t>
  </si>
  <si>
    <t>861129</t>
  </si>
  <si>
    <t>861131</t>
  </si>
  <si>
    <t>857593</t>
  </si>
  <si>
    <t>857591</t>
  </si>
  <si>
    <t>857589</t>
  </si>
  <si>
    <t>857587</t>
  </si>
  <si>
    <t>857585</t>
  </si>
  <si>
    <t>857594</t>
  </si>
  <si>
    <t>857595</t>
  </si>
  <si>
    <t>857596</t>
  </si>
  <si>
    <t>857586</t>
  </si>
  <si>
    <t>857588</t>
  </si>
  <si>
    <t>857590</t>
  </si>
  <si>
    <t>820958</t>
  </si>
  <si>
    <t>8209591</t>
  </si>
  <si>
    <t>880411</t>
  </si>
  <si>
    <t>8209602</t>
  </si>
  <si>
    <t>8932331</t>
  </si>
  <si>
    <t>511027</t>
  </si>
  <si>
    <t>511060</t>
  </si>
  <si>
    <t>8877191</t>
  </si>
  <si>
    <t>8902841</t>
  </si>
  <si>
    <t>892271</t>
  </si>
  <si>
    <t>8291332</t>
  </si>
  <si>
    <t>503458</t>
  </si>
  <si>
    <t>8206433</t>
  </si>
  <si>
    <t>503457</t>
  </si>
  <si>
    <t>8206462</t>
  </si>
  <si>
    <t>527476</t>
  </si>
  <si>
    <t>527475</t>
  </si>
  <si>
    <t>526793</t>
  </si>
  <si>
    <t>827065</t>
  </si>
  <si>
    <t>827080</t>
  </si>
  <si>
    <t>527474</t>
  </si>
  <si>
    <t>528065</t>
  </si>
  <si>
    <t>927868</t>
  </si>
  <si>
    <t>951482</t>
  </si>
  <si>
    <t>927866</t>
  </si>
  <si>
    <t>927870</t>
  </si>
  <si>
    <t>927871</t>
  </si>
  <si>
    <t>927867</t>
  </si>
  <si>
    <t>927858</t>
  </si>
  <si>
    <t>9262741</t>
  </si>
  <si>
    <t>9373901</t>
  </si>
  <si>
    <t>9505181</t>
  </si>
  <si>
    <t>9357081</t>
  </si>
  <si>
    <t>9357101</t>
  </si>
  <si>
    <t>9357121</t>
  </si>
  <si>
    <t>9262781</t>
  </si>
  <si>
    <t>9262791</t>
  </si>
  <si>
    <t>9262801</t>
  </si>
  <si>
    <t>9262811</t>
  </si>
  <si>
    <t>9262822</t>
  </si>
  <si>
    <t>9926561</t>
  </si>
  <si>
    <t>9927281</t>
  </si>
  <si>
    <t>9926531</t>
  </si>
  <si>
    <t>9926541</t>
  </si>
  <si>
    <t>9967421</t>
  </si>
  <si>
    <t>9926551</t>
  </si>
  <si>
    <t>9245611</t>
  </si>
  <si>
    <t>9049263</t>
  </si>
  <si>
    <t>9211871</t>
  </si>
  <si>
    <t>9078342</t>
  </si>
  <si>
    <t>8923452</t>
  </si>
  <si>
    <t>9192541</t>
  </si>
  <si>
    <t>950640</t>
  </si>
  <si>
    <t>950641</t>
  </si>
  <si>
    <t>9192583</t>
  </si>
  <si>
    <t>893269</t>
  </si>
  <si>
    <t>9020854</t>
  </si>
  <si>
    <t>9048265</t>
  </si>
  <si>
    <t>964787</t>
  </si>
  <si>
    <t>964800</t>
  </si>
  <si>
    <t>8755921</t>
  </si>
  <si>
    <t>513005</t>
  </si>
  <si>
    <t>513006</t>
  </si>
  <si>
    <t>8755911</t>
  </si>
  <si>
    <t>8209022</t>
  </si>
  <si>
    <t>8209012</t>
  </si>
  <si>
    <t>8209002</t>
  </si>
  <si>
    <t>8755761</t>
  </si>
  <si>
    <t>8209112</t>
  </si>
  <si>
    <t>8209153</t>
  </si>
  <si>
    <t>8209143</t>
  </si>
  <si>
    <t>8209133</t>
  </si>
  <si>
    <t>8209123</t>
  </si>
  <si>
    <t>8803271</t>
  </si>
  <si>
    <t>8209222</t>
  </si>
  <si>
    <t>8209263</t>
  </si>
  <si>
    <t>8209253</t>
  </si>
  <si>
    <t>8209243</t>
  </si>
  <si>
    <t>933872</t>
  </si>
  <si>
    <t>889228</t>
  </si>
  <si>
    <t>8290801</t>
  </si>
  <si>
    <t>904756</t>
  </si>
  <si>
    <t>999132</t>
  </si>
  <si>
    <t>503927</t>
  </si>
  <si>
    <t>943163</t>
  </si>
  <si>
    <t>511028</t>
  </si>
  <si>
    <t>992731</t>
  </si>
  <si>
    <t>900340</t>
  </si>
  <si>
    <t>944033</t>
  </si>
  <si>
    <t>946042</t>
  </si>
  <si>
    <t>950466</t>
  </si>
  <si>
    <t>527423</t>
  </si>
  <si>
    <t>527430</t>
  </si>
  <si>
    <t>527429</t>
  </si>
  <si>
    <t>527424</t>
  </si>
  <si>
    <t>527477</t>
  </si>
  <si>
    <t>527425</t>
  </si>
  <si>
    <t>527426</t>
  </si>
  <si>
    <t>951473</t>
  </si>
  <si>
    <t>824758</t>
  </si>
  <si>
    <t>896055</t>
  </si>
  <si>
    <t>9226071</t>
  </si>
  <si>
    <t>811935</t>
  </si>
  <si>
    <t>811934</t>
  </si>
  <si>
    <t>811932</t>
  </si>
  <si>
    <t>811931</t>
  </si>
  <si>
    <t>811933</t>
  </si>
  <si>
    <t>964859</t>
  </si>
  <si>
    <t>992561</t>
  </si>
  <si>
    <t>992562</t>
  </si>
  <si>
    <t>504819</t>
  </si>
  <si>
    <t>893133</t>
  </si>
  <si>
    <t>517920</t>
  </si>
  <si>
    <t>517922</t>
  </si>
  <si>
    <t>517952</t>
  </si>
  <si>
    <t>517954</t>
  </si>
  <si>
    <t>517962</t>
  </si>
  <si>
    <t>517964</t>
  </si>
  <si>
    <t>517963</t>
  </si>
  <si>
    <t>517961</t>
  </si>
  <si>
    <t>517921</t>
  </si>
  <si>
    <t>517953</t>
  </si>
  <si>
    <t>517965</t>
  </si>
  <si>
    <t>518204</t>
  </si>
  <si>
    <t>503828</t>
  </si>
  <si>
    <t>8757131</t>
  </si>
  <si>
    <t>904941</t>
  </si>
  <si>
    <t>525824</t>
  </si>
  <si>
    <t>525826</t>
  </si>
  <si>
    <t>525825</t>
  </si>
  <si>
    <t>525827</t>
  </si>
  <si>
    <t>904950</t>
  </si>
  <si>
    <t>525828</t>
  </si>
  <si>
    <t>525829</t>
  </si>
  <si>
    <t>525830</t>
  </si>
  <si>
    <t>525831</t>
  </si>
  <si>
    <t>9126451</t>
  </si>
  <si>
    <t>875579</t>
  </si>
  <si>
    <t>503842</t>
  </si>
  <si>
    <t>503844</t>
  </si>
  <si>
    <t>9581711</t>
  </si>
  <si>
    <t>9581701</t>
  </si>
  <si>
    <t>9581691</t>
  </si>
  <si>
    <t>902094</t>
  </si>
  <si>
    <t>902088</t>
  </si>
  <si>
    <t>902087</t>
  </si>
  <si>
    <t>902089</t>
  </si>
  <si>
    <t>902090</t>
  </si>
  <si>
    <t>8413871</t>
  </si>
  <si>
    <t>8571431</t>
  </si>
  <si>
    <t>841362</t>
  </si>
  <si>
    <t>967261</t>
  </si>
  <si>
    <t>870492</t>
  </si>
  <si>
    <t>8128704</t>
  </si>
  <si>
    <t>8128741</t>
  </si>
  <si>
    <t>9674692</t>
  </si>
  <si>
    <t>8983742</t>
  </si>
  <si>
    <t>932564</t>
  </si>
  <si>
    <t>8695978</t>
  </si>
  <si>
    <t>8922366</t>
  </si>
  <si>
    <t>918463</t>
  </si>
  <si>
    <t>918466</t>
  </si>
  <si>
    <t>8680772</t>
  </si>
  <si>
    <t>8104755</t>
  </si>
  <si>
    <t>8705001</t>
  </si>
  <si>
    <t>8706151</t>
  </si>
  <si>
    <t>8706142</t>
  </si>
  <si>
    <t>8207901</t>
  </si>
  <si>
    <t>8207912</t>
  </si>
  <si>
    <t>8207892</t>
  </si>
  <si>
    <t>935587</t>
  </si>
  <si>
    <t>895933</t>
  </si>
  <si>
    <t>8794401</t>
  </si>
  <si>
    <t>8794242</t>
  </si>
  <si>
    <t>879435</t>
  </si>
  <si>
    <t>8290352</t>
  </si>
  <si>
    <t>982879</t>
  </si>
  <si>
    <t>8022989</t>
  </si>
  <si>
    <t>8022996</t>
  </si>
  <si>
    <t>8024254</t>
  </si>
  <si>
    <t>8024224</t>
  </si>
  <si>
    <t>8444744</t>
  </si>
  <si>
    <t>8481253</t>
  </si>
  <si>
    <t>8871583</t>
  </si>
  <si>
    <t>8859916</t>
  </si>
  <si>
    <t>517250</t>
  </si>
  <si>
    <t>8290063</t>
  </si>
  <si>
    <t>8922233</t>
  </si>
  <si>
    <t>8290053</t>
  </si>
  <si>
    <t>9202936</t>
  </si>
  <si>
    <t>9375081</t>
  </si>
  <si>
    <t>8418005</t>
  </si>
  <si>
    <t>516820</t>
  </si>
  <si>
    <t>520084</t>
  </si>
  <si>
    <t>9213602</t>
  </si>
  <si>
    <t>8886956</t>
  </si>
  <si>
    <t>8886811</t>
  </si>
  <si>
    <t>8970981</t>
  </si>
  <si>
    <t>8969962</t>
  </si>
  <si>
    <t>983347</t>
  </si>
  <si>
    <t>9202953</t>
  </si>
  <si>
    <t>8289641</t>
  </si>
  <si>
    <t>8871463</t>
  </si>
  <si>
    <t>515220</t>
  </si>
  <si>
    <t>515276</t>
  </si>
  <si>
    <t>525786</t>
  </si>
  <si>
    <t>525787</t>
  </si>
  <si>
    <t>525788</t>
  </si>
  <si>
    <t>9505222</t>
  </si>
  <si>
    <t>9505241</t>
  </si>
  <si>
    <t>9505251</t>
  </si>
  <si>
    <t>82902914</t>
  </si>
  <si>
    <t>9375133</t>
  </si>
  <si>
    <t>9375152</t>
  </si>
  <si>
    <t>9505262</t>
  </si>
  <si>
    <t>83256611</t>
  </si>
  <si>
    <t>9375173</t>
  </si>
  <si>
    <t>9375183</t>
  </si>
  <si>
    <t>8805377</t>
  </si>
  <si>
    <t>9828842</t>
  </si>
  <si>
    <t>505869</t>
  </si>
  <si>
    <t>9878681</t>
  </si>
  <si>
    <t>9878691</t>
  </si>
  <si>
    <t>8575615</t>
  </si>
  <si>
    <t>8575635</t>
  </si>
  <si>
    <t>8297733</t>
  </si>
  <si>
    <t>9457645</t>
  </si>
  <si>
    <t>8297714</t>
  </si>
  <si>
    <t>8297724</t>
  </si>
  <si>
    <t>989694</t>
  </si>
  <si>
    <t>503826</t>
  </si>
  <si>
    <t>989695</t>
  </si>
  <si>
    <t>503847</t>
  </si>
  <si>
    <t>503905</t>
  </si>
  <si>
    <t>978004</t>
  </si>
  <si>
    <t>978035</t>
  </si>
  <si>
    <t>977891</t>
  </si>
  <si>
    <t>977892</t>
  </si>
  <si>
    <t>9505273</t>
  </si>
  <si>
    <t>9641482</t>
  </si>
  <si>
    <t>9518441</t>
  </si>
  <si>
    <t>9678231</t>
  </si>
  <si>
    <t>510022</t>
  </si>
  <si>
    <t>511726</t>
  </si>
  <si>
    <t>511727</t>
  </si>
  <si>
    <t>511045</t>
  </si>
  <si>
    <t>511039</t>
  </si>
  <si>
    <t>503836</t>
  </si>
  <si>
    <t>503884</t>
  </si>
  <si>
    <t>972165</t>
  </si>
  <si>
    <t>5038371</t>
  </si>
  <si>
    <t>511041</t>
  </si>
  <si>
    <t>9648271</t>
  </si>
  <si>
    <t>8877013</t>
  </si>
  <si>
    <t>972204</t>
  </si>
  <si>
    <t>9615582</t>
  </si>
  <si>
    <t>8878371</t>
  </si>
  <si>
    <t>8878311</t>
  </si>
  <si>
    <t>8878301</t>
  </si>
  <si>
    <t>8971102</t>
  </si>
  <si>
    <t>526786</t>
  </si>
  <si>
    <t>528466</t>
  </si>
  <si>
    <t>526615</t>
  </si>
  <si>
    <t>525640</t>
  </si>
  <si>
    <t>525602</t>
  </si>
  <si>
    <t>525587</t>
  </si>
  <si>
    <t>525585</t>
  </si>
  <si>
    <t>525605</t>
  </si>
  <si>
    <t>525588</t>
  </si>
  <si>
    <t>525590</t>
  </si>
  <si>
    <t>525603</t>
  </si>
  <si>
    <t>525606</t>
  </si>
  <si>
    <t>525604</t>
  </si>
  <si>
    <t>525584</t>
  </si>
  <si>
    <t>525596</t>
  </si>
  <si>
    <t>525601</t>
  </si>
  <si>
    <t>526133</t>
  </si>
  <si>
    <t>866369</t>
  </si>
  <si>
    <t>900996</t>
  </si>
  <si>
    <t>526616</t>
  </si>
  <si>
    <t>528448</t>
  </si>
  <si>
    <t>525639</t>
  </si>
  <si>
    <t>525636</t>
  </si>
  <si>
    <t>525638</t>
  </si>
  <si>
    <t>525637</t>
  </si>
  <si>
    <t>525574</t>
  </si>
  <si>
    <t>525563</t>
  </si>
  <si>
    <t>525632</t>
  </si>
  <si>
    <t>525558</t>
  </si>
  <si>
    <t>525557</t>
  </si>
  <si>
    <t>525569</t>
  </si>
  <si>
    <t>525564</t>
  </si>
  <si>
    <t>517841</t>
  </si>
  <si>
    <t>526044</t>
  </si>
  <si>
    <t>525650</t>
  </si>
  <si>
    <t>526559</t>
  </si>
  <si>
    <t>526560</t>
  </si>
  <si>
    <t>526137</t>
  </si>
  <si>
    <t>9066112</t>
  </si>
  <si>
    <t>9800671</t>
  </si>
  <si>
    <t>807975</t>
  </si>
  <si>
    <t>830614</t>
  </si>
  <si>
    <t>862274</t>
  </si>
  <si>
    <t>885574</t>
  </si>
  <si>
    <t>862261</t>
  </si>
  <si>
    <t>918777</t>
  </si>
  <si>
    <t>895170</t>
  </si>
  <si>
    <t>893899</t>
  </si>
  <si>
    <t>526079</t>
  </si>
  <si>
    <t>525652</t>
  </si>
  <si>
    <t>526087</t>
  </si>
  <si>
    <t>526071</t>
  </si>
  <si>
    <t>526081</t>
  </si>
  <si>
    <t>526090</t>
  </si>
  <si>
    <t>8896622</t>
  </si>
  <si>
    <t>921385</t>
  </si>
  <si>
    <t>921179</t>
  </si>
  <si>
    <t>522734</t>
  </si>
  <si>
    <t>522735</t>
  </si>
  <si>
    <t>502341</t>
  </si>
  <si>
    <t>921449</t>
  </si>
  <si>
    <t>503720</t>
  </si>
  <si>
    <t>921434</t>
  </si>
  <si>
    <t>921399</t>
  </si>
  <si>
    <t>506090</t>
  </si>
  <si>
    <t>921180</t>
  </si>
  <si>
    <t>921177</t>
  </si>
  <si>
    <t>921450</t>
  </si>
  <si>
    <t>518100</t>
  </si>
  <si>
    <t>980153</t>
  </si>
  <si>
    <t>8724465</t>
  </si>
  <si>
    <t>919432</t>
  </si>
  <si>
    <t>949093</t>
  </si>
  <si>
    <t>506083</t>
  </si>
  <si>
    <t>522731</t>
  </si>
  <si>
    <t>929019</t>
  </si>
  <si>
    <t>8880283</t>
  </si>
  <si>
    <t>8880294</t>
  </si>
  <si>
    <t>952932</t>
  </si>
  <si>
    <t>9230432</t>
  </si>
  <si>
    <t>9501751</t>
  </si>
  <si>
    <t>9230841</t>
  </si>
  <si>
    <t>980132</t>
  </si>
  <si>
    <t>980135</t>
  </si>
  <si>
    <t>889691</t>
  </si>
  <si>
    <t>889694</t>
  </si>
  <si>
    <t>889699</t>
  </si>
  <si>
    <t>907992</t>
  </si>
  <si>
    <t>8671291</t>
  </si>
  <si>
    <t>838535</t>
  </si>
  <si>
    <t>8385381</t>
  </si>
  <si>
    <t>878854</t>
  </si>
  <si>
    <t>8671323</t>
  </si>
  <si>
    <t>919435</t>
  </si>
  <si>
    <t>931529</t>
  </si>
  <si>
    <t>923078</t>
  </si>
  <si>
    <t>939109</t>
  </si>
  <si>
    <t>919446</t>
  </si>
  <si>
    <t>872902</t>
  </si>
  <si>
    <t>872906</t>
  </si>
  <si>
    <t>872907</t>
  </si>
  <si>
    <t>901521</t>
  </si>
  <si>
    <t>872874</t>
  </si>
  <si>
    <t>8880001</t>
  </si>
  <si>
    <t>8671273</t>
  </si>
  <si>
    <t>851041</t>
  </si>
  <si>
    <t>838521</t>
  </si>
  <si>
    <t>980150</t>
  </si>
  <si>
    <t>811044</t>
  </si>
  <si>
    <t>9201351</t>
  </si>
  <si>
    <t>8994162</t>
  </si>
  <si>
    <t>8671283</t>
  </si>
  <si>
    <t>526888</t>
  </si>
  <si>
    <t>526889</t>
  </si>
  <si>
    <t>503715</t>
  </si>
  <si>
    <t>503711</t>
  </si>
  <si>
    <t>503714</t>
  </si>
  <si>
    <t>503716</t>
  </si>
  <si>
    <t>921182</t>
  </si>
  <si>
    <t>921401</t>
  </si>
  <si>
    <t>921402</t>
  </si>
  <si>
    <t>921383</t>
  </si>
  <si>
    <t>506086</t>
  </si>
  <si>
    <t>517409</t>
  </si>
  <si>
    <t>9428071</t>
  </si>
  <si>
    <t>952946</t>
  </si>
  <si>
    <t>923038</t>
  </si>
  <si>
    <t>888005</t>
  </si>
  <si>
    <t>888021</t>
  </si>
  <si>
    <t>526938</t>
  </si>
  <si>
    <t>510411</t>
  </si>
  <si>
    <t>957599</t>
  </si>
  <si>
    <t>980100</t>
  </si>
  <si>
    <t>961727</t>
  </si>
  <si>
    <t>931544</t>
  </si>
  <si>
    <t>931539</t>
  </si>
  <si>
    <t>939117</t>
  </si>
  <si>
    <t>931543</t>
  </si>
  <si>
    <t>949111</t>
  </si>
  <si>
    <t>8897253</t>
  </si>
  <si>
    <t>907993</t>
  </si>
  <si>
    <t>839924</t>
  </si>
  <si>
    <t>9230461</t>
  </si>
  <si>
    <t>9230471</t>
  </si>
  <si>
    <t>928779</t>
  </si>
  <si>
    <t>8729002</t>
  </si>
  <si>
    <t>8729041</t>
  </si>
  <si>
    <t>9015201</t>
  </si>
  <si>
    <t>8728734</t>
  </si>
  <si>
    <t>8459293</t>
  </si>
  <si>
    <t>8671313</t>
  </si>
  <si>
    <t>82211312</t>
  </si>
  <si>
    <t>8221165</t>
  </si>
  <si>
    <t>8268564</t>
  </si>
  <si>
    <t>8724502</t>
  </si>
  <si>
    <t>8671303</t>
  </si>
  <si>
    <t>998883</t>
  </si>
  <si>
    <t>921457</t>
  </si>
  <si>
    <t>874659</t>
  </si>
  <si>
    <t>874308</t>
  </si>
  <si>
    <t>810923</t>
  </si>
  <si>
    <t>MARKING</t>
  </si>
  <si>
    <t>BIC Cristal Fine Orange Długopis niebieski Pudełko 4szt</t>
  </si>
  <si>
    <t>BIC Cristal Fine Orange Długopis czarny Pudełko 4szt</t>
  </si>
  <si>
    <t>BIC Cristal Fine Orange Długopis mix AST Pudełko 4szt</t>
  </si>
  <si>
    <t>BIC Cristal Fine Orange Długopis niebieski Pudełko 8szt</t>
  </si>
  <si>
    <t>BIC Cristal Fine Orange Długopis niebieski Pudełko 20szt</t>
  </si>
  <si>
    <t>BIC Cristal Fine Orange Długopis czarny Pudełko 20szt</t>
  </si>
  <si>
    <t>BIC Cristal Fine Orange Długopis czerwony Pudełko 20szt</t>
  </si>
  <si>
    <t>BIC Cristal Fine Orange Długopis zielony Pudełko 20szt</t>
  </si>
  <si>
    <t>BIC Cristal Fine Orange Długopis niebieski folia Pudełko 20szt</t>
  </si>
  <si>
    <t>BIC Cristal Fine Orange Długopis czarny folia Pudełko 20szt</t>
  </si>
  <si>
    <t>BIC Cristal Original Fine Długopis niebieski Pouch 4szt</t>
  </si>
  <si>
    <t>BIC Cristal Original Fine Długopis czarny Pouch 4szt</t>
  </si>
  <si>
    <t>BIC Cristal Original Fine Długopis mix AST Pouch 4szt</t>
  </si>
  <si>
    <t>BIC Cristal Original Fine Długopis niebieski Pudełko 50szt</t>
  </si>
  <si>
    <t>BIC Cristal Original Fine Długopis czarny Pudełko 50szt</t>
  </si>
  <si>
    <t>BIC Cristal Original Fine Długopis czerwony Pudełko 50szt</t>
  </si>
  <si>
    <t>BIC Cristal Original Fine Długopis zielony Pudełko 50szt</t>
  </si>
  <si>
    <t>BIC Cristal Original Długopis niebieski Pudełko 5szt</t>
  </si>
  <si>
    <t>BIC Cristal Original Długopis czarny Pudełko 5szt</t>
  </si>
  <si>
    <t>BIC Cristal Original Długopis mix AST Pudełko 5szt</t>
  </si>
  <si>
    <t>BIC Cristal Up Długopis niebieski Pudełko 4szt</t>
  </si>
  <si>
    <t>BIC Cristal Up Długopis mix AST Pudełko 4szt</t>
  </si>
  <si>
    <t>BIC Cristal Up Długopis mix FUN Pudełko 4szt</t>
  </si>
  <si>
    <t>BIC Cristal Up Długopis mix AST+FUN Pudełko 8szt</t>
  </si>
  <si>
    <t>BIC Cristal Up Długopis niebieski Pudełko 20szt</t>
  </si>
  <si>
    <t>BIC Cristal Multi Colour mix Pudełko 10szt</t>
  </si>
  <si>
    <t>BIC Cristal Multi Colour mix Pouch 15szt</t>
  </si>
  <si>
    <t>BIC Cristal Multi Colour mix Pudełko 15szt</t>
  </si>
  <si>
    <t>BIC Cristal Multi Colour mix Etui 15szt</t>
  </si>
  <si>
    <t>BIC Cristal Multi Color mix Pudełko 20szt</t>
  </si>
  <si>
    <t>BIC Cristal Fun Długopis mix FUN Pouch 4szt</t>
  </si>
  <si>
    <t>BIC Cristal Fun 1.6 Długopis FUN Pudełko 4szt</t>
  </si>
  <si>
    <t>BIC Cristal Fun 1.6mm Długopis mix FUN Pouch 8szt</t>
  </si>
  <si>
    <t>BIC Cristal Fun 1.6mm Długopis mix FUN Pudełko 20szt</t>
  </si>
  <si>
    <t>BIC Round Stic Classic Długopis niebieski Disc Pouch 8szt</t>
  </si>
  <si>
    <t>BIC Round Stic Classic Długopis czarny Disc Pouch 8szt</t>
  </si>
  <si>
    <t>BIC Round Stic Clic Długopis niebieski Blister 5szt</t>
  </si>
  <si>
    <t>BIC Round Stic Clic Długopis czarny Blister 5szt</t>
  </si>
  <si>
    <t>BIC Round Stic ECOlutions Długopis niebieski Pudełko 60szt</t>
  </si>
  <si>
    <t>BIC Round Stic ECOlutions Długopis czarny Pudełko 60szt</t>
  </si>
  <si>
    <t>BIC Round Stic Clic ECOlutions Długopis niebieski Pudełko 50szt</t>
  </si>
  <si>
    <t>BIC Round Stic Clic ECOlutions Długopis czarny Pudełko 50szt</t>
  </si>
  <si>
    <t>BIC Soft Feel Długopis niebieski Blister 4szt</t>
  </si>
  <si>
    <t>BIC 4 Colours White/Black Medium Dlugopis mix AST Blister 1szt</t>
  </si>
  <si>
    <t>BIC 4 Colours Pastel Długopis AST Pudełko 3szt</t>
  </si>
  <si>
    <t>BIC 4 Colours Decor Line Długopis AST Blister 1szt</t>
  </si>
  <si>
    <t>BIC 4 Colours Decor Line Długopis AST Blister 3szt</t>
  </si>
  <si>
    <t>BIC 4 Colours Decor Line/Tie Dye BP+ MPM Corr. Blister 1+1szt</t>
  </si>
  <si>
    <t>BIC 4 Colours Decor Line Blue Długopis Pudełko 12szt</t>
  </si>
  <si>
    <t>BIC 4 Colours Decor Hydro Długopis AST Blister 1szt</t>
  </si>
  <si>
    <t>BIC 4 Colours Decor Hydro Długopis AST Blister 3szt</t>
  </si>
  <si>
    <t>BIC 4 Colours Decor Hydro Długopis AST Blister 5szt</t>
  </si>
  <si>
    <t>BIC 4 Colours Decor Hydro Purple Długopis Pudełko 12szt</t>
  </si>
  <si>
    <t>BIC 4 Colours Messages Długopis mix AST Pudełko metalowe 6szt</t>
  </si>
  <si>
    <t>BIC 4 Colours Shine Mix Długopis mix AST Display naladowy 20szt</t>
  </si>
  <si>
    <t>BIC 4 Colours Shine Gradient Długopis mix AST Blister 5szt</t>
  </si>
  <si>
    <t>BIC Gel-ocity Original Długopis żelowy mix AST Blister 4szt</t>
  </si>
  <si>
    <t>BIC Gel-ocity Original Długopis żelowy niebieski Pudełko 12szt</t>
  </si>
  <si>
    <t>BIC Illusion Długopis wymazywalny niebieski Blister 1szt</t>
  </si>
  <si>
    <t>BIC Illusion Długopis wymazywalny czarny Blister 1szt</t>
  </si>
  <si>
    <t>BIC Illusion Długopis wymazywalny niebieski Blister 1+2szt</t>
  </si>
  <si>
    <t>BIC Illusion Długopis wymazywalny czarny Blister 1+2szt</t>
  </si>
  <si>
    <t>BIC Illusion Długopis wymazywalny mix AST Blister 3szt</t>
  </si>
  <si>
    <t>BIC Illusion Długopis wymazywalny niebieski Pudełko 12szt</t>
  </si>
  <si>
    <t>BIC Illusion Długopis wymazywalny czarny Pudełko 12szt</t>
  </si>
  <si>
    <t>BIC Illusion Długopis wymazywalny czerwony Pudełko 12szt</t>
  </si>
  <si>
    <t>BIC Illusion Długopis wymazywalny zielony Pudełko 12szt</t>
  </si>
  <si>
    <t>BIC 4 Colours Original Wkład niebieski Pudełko 50szt</t>
  </si>
  <si>
    <t>BIC 4 Colours Original Wkład czerwony Pudełko 50szt</t>
  </si>
  <si>
    <t>BIC 4 Colours Original Wkład zielony Pudełko 50szt</t>
  </si>
  <si>
    <t>BIC Illusion Wkład niebieski Blister 3szt</t>
  </si>
  <si>
    <t>BIC Illusion Wkład czarny Blister 3szt</t>
  </si>
  <si>
    <t>BIC Easy Clic Standard i X Pen FP Wkład niebieski Blister 6szt</t>
  </si>
  <si>
    <t>BIC Evolution Original 655 ECOlutions HB Ołówek z gumką Blister 4szt</t>
  </si>
  <si>
    <t>BIC Evolution Original 655 ECOlutions HB Ołówek z gumką Blister 6szt</t>
  </si>
  <si>
    <t>BIC Evolution Original 655 ECOlutions HB Ołówek z gumką Blister 10szt</t>
  </si>
  <si>
    <t>BIC Evolution Original 655 ECOlutions HB Ołówek z gumką Pudełko 12szt</t>
  </si>
  <si>
    <t>BIC Evolution Original 650 ECOlutions HB Ołówek bez gumki Blister 4szt</t>
  </si>
  <si>
    <t>BIC Evolution Original 650 ECOlutions HB Zestaw Blister 3+1+1szt</t>
  </si>
  <si>
    <t>BIC Evolution Original 650 ECOlutions HB Ołówek bez gumki Blister 6szt</t>
  </si>
  <si>
    <t>BIC Evolution Original 650 ECOlutions HB Ołówek bez gumki Blister 10szt</t>
  </si>
  <si>
    <t>BIC Evolution Original 650 ECOlutions HB Ołówek bez gumki Large Blister 10szt</t>
  </si>
  <si>
    <t>BIC Evolution Original 650 ECOlutions HB Ołówek +gumka Blister 10+1szt</t>
  </si>
  <si>
    <t>BIC Evolution Original 650 ECOlutions HB Ołówek +gumka Blister 15+1szt</t>
  </si>
  <si>
    <t>BIC Evolution Original 650 ECOlutions HB Ołówek bez gumki Pudełko 12szt</t>
  </si>
  <si>
    <t>BIC Criterium 550 HH Ołówek bez gumki Pudełko 12szt</t>
  </si>
  <si>
    <t>BIC Matic Fun 0.7mm HB Ołówek z gumką Pudełko 12szt</t>
  </si>
  <si>
    <t>BIC Matic Fun 0.7mm HB Ołówek z gumką Tuba 60szt</t>
  </si>
  <si>
    <t>BIC Matic ECOlutions 0.7mm HB Ołówek z gumką Pudełko 50szt</t>
  </si>
  <si>
    <t>BIC Break Resistant 0.7mm Ołówek mechaniczny+wkłady+gumka Blister 1+6+1szt</t>
  </si>
  <si>
    <t>BIC Break Resistant 0.7mm Ołówek mechaniczny+wkłady+gumka Blister 4+6+4szt</t>
  </si>
  <si>
    <t>BIC Break Resistant 0.7mm Ołówek mechaniczny Pudełko 12szt</t>
  </si>
  <si>
    <t>BIC Criterium 0,5mm HB Wkłady Pudełko 12szt</t>
  </si>
  <si>
    <t>BIC Criterium 0.7mm HB Wkłady Pudełko 12szt</t>
  </si>
  <si>
    <t>BIC Break Resistant 0.7mm Wkłady+gumka Blister 12+2szt</t>
  </si>
  <si>
    <t>BIC Break Resistant 0.7mm Wkłady Pudełko 72szt</t>
  </si>
  <si>
    <t>BIC Mix Tracing Ruler linijka Blister 3szt</t>
  </si>
  <si>
    <t>BIC Square 45/20cm ekierka Blister 1szt</t>
  </si>
  <si>
    <t>BIC Square 60/21cm ekierka Blister 1szt</t>
  </si>
  <si>
    <t>BIC Set Square ekierka Blister 1szt</t>
  </si>
  <si>
    <t>BIC Protector 12cm kątomierz Blister 1szt</t>
  </si>
  <si>
    <t>BIC Glue Stick ECOlustions 8g Klej Blister 3szt</t>
  </si>
  <si>
    <t>BIC Glue Stick ECOlustions Special Format 8g Klej Blister 5szt</t>
  </si>
  <si>
    <t>BIC Glue Stick ECOlustions 8g Klej Pudełko 30szt</t>
  </si>
  <si>
    <t>BIC Glue Stick ECOlustions 21g Klej Blister 2szt</t>
  </si>
  <si>
    <t>BIC Glue Stick ECOlustions 21g Klej Pudełko 20szt</t>
  </si>
  <si>
    <t>BIC Glue Stick ECOlustions 36g Klej Pudełko 12szt</t>
  </si>
  <si>
    <t>BIC Glue Stick ECOlustions Decor 8g Klej Pouch 4szt</t>
  </si>
  <si>
    <t>BIC Glue Stick ECOlustions Decor 8g Klej Pouch 6szt</t>
  </si>
  <si>
    <t>BIC Marking Fine 1445 ECOlutions Marker czarny Blister 1szt</t>
  </si>
  <si>
    <t>BIC Marking Fine 1445 ECOlutions Marker czarny Blister 3szt</t>
  </si>
  <si>
    <t>BIC Marking Fine 1445 ECOlutions Marker AST Blister 3szt</t>
  </si>
  <si>
    <t>BIC Marking Fine 1445 ECOlutions Marker AST Blister 4szt</t>
  </si>
  <si>
    <t>BIC Marking Fine 1445 ECOlutions Marker czarny Pudełko 12szt</t>
  </si>
  <si>
    <t>BIC Marking Fine 1445 ECOlutions Marker niebieski Pudełko 12szt</t>
  </si>
  <si>
    <t>BIC Marking Fine 1445 ECOlutions Marker czerwony Pudełko 12szt</t>
  </si>
  <si>
    <t>BIC Marking 2000 ECOlutions Marker czarny okrągła końcówka Blister 1szt</t>
  </si>
  <si>
    <t>BIC Marking 2000 ECOlutions Marker mix AST okrągła końcówka Pudełko 4szt</t>
  </si>
  <si>
    <t>BIC Marking 2000 ECOlutions Marker czarny okrągła końcówka Pudełko 12szt</t>
  </si>
  <si>
    <t>BIC Marking 2000 ECOlutions Marker niebieski okrągła końcówka Pudełko 12szt</t>
  </si>
  <si>
    <t>BIC Marking 2000 ECOlutions Marker czerwony okrągła końcówka Pudełko 12szt</t>
  </si>
  <si>
    <t>BIC Marking 2000 ECOlutions Marker zielony okrągła końcówka Pudełko 12szt</t>
  </si>
  <si>
    <t>BIC Marking 2300 ECOlutions Marker czarny ścięta końcówka Blister 1szt</t>
  </si>
  <si>
    <t>BIC Marking 2300 ECOlutions Marker mix AST ścięta końcówka Pudełko 4szt</t>
  </si>
  <si>
    <t>BIC Marking 2300 ECOlutions Marker czarny ścięta końcówka Pudełko 12szt</t>
  </si>
  <si>
    <t>BIC Marking 2300 ECOlutions Marker niebieski ścięta końcówka Pudełko 12szt</t>
  </si>
  <si>
    <t>BIC Marking 2300 ECOlutions Marker czerwony ścięta końcówka Pudełko 12szt</t>
  </si>
  <si>
    <t>BIC Intensity Classic Paint Markery akrylowe mix Pudełko 4szt</t>
  </si>
  <si>
    <t>BIC Intensity Classic Paint Markery akrylowe mix Pudełko 8szt</t>
  </si>
  <si>
    <t>BIC Intensity Pastel Paint Markery akrylowe mix Pudełko 8szt</t>
  </si>
  <si>
    <t>BIC Intensity Classic+Pastel Paint Markery akrylowe mix Pudełko 20szt</t>
  </si>
  <si>
    <t>BIC Intensity Classic Paint Markery akrylowe czarny Pudełko 12szt</t>
  </si>
  <si>
    <t>BIC Intensity Classic Paint Markery akrylowe biały Pudełko 12szt</t>
  </si>
  <si>
    <t>BIC Intensity Classic Paint Markery akrylowe mix Pudełko 12szt</t>
  </si>
  <si>
    <t>BIC Highlighter Bright Colors Zakreślacz Blister 5szt</t>
  </si>
  <si>
    <t>BIC Flat Highlighter Zakreslacz mix neon Blister 4szt</t>
  </si>
  <si>
    <t>BIC Flat Highlighter Zakreslacz mix neon pastel Blister 8szt</t>
  </si>
  <si>
    <t>BIC Flat Highlighter Zakreslacz mix pastel Blister 4szt</t>
  </si>
  <si>
    <t>BIC Velleda 1701 ECOlutions Marker suchościeralny czarny okrągła końcówka Blister 1szt</t>
  </si>
  <si>
    <t>BIC Velleda 1701 ECOlutions Marker suchościeralny mix AST okrągła końcówka Pudełko 4szt</t>
  </si>
  <si>
    <t>BIC Velleda 1701 ECOlutions Marker suchościeralny czarny okrągła końcówka Pudełko 12szt</t>
  </si>
  <si>
    <t>BIC Velleda 1701 ECOlutions Marker suchościeralny niebieski okrągła końcówka Pudełko 12szt</t>
  </si>
  <si>
    <t>BIC Velleda 1701 ECOlutions Marker suchościeralny czerwony okrągła końcówka Pudełko 12szt</t>
  </si>
  <si>
    <t>BIC Velleda 1701 ECOlutions Marker suchościeralny zielony okrągła końcówka Pudełko 12szt</t>
  </si>
  <si>
    <t>BIC Velleda 1751 ECOlutions Marker suchościeralny mix AST ścięta końcówka Pudełko 4szt</t>
  </si>
  <si>
    <t>BIC Velleda 1751 ECOlutions Marker suchościeralny czarny ścięta końcówka Pudełko 12szt</t>
  </si>
  <si>
    <t>BIC Velleda 1751 ECOlutions Marker suchościeralny niebieski ścięta końcówka Pudełko 12szt</t>
  </si>
  <si>
    <t>BIC Velleda 1751 ECOlutions Marker suchościeralny czerwony ścięta końcówka Pudełko 12szt</t>
  </si>
  <si>
    <t>BIC Velleda 1751 ECOlutions Marker suchościeralny zielony ścięta końcówka Pudełko 12szt</t>
  </si>
  <si>
    <t>BIC KIDS Mini Velleda Marker Suchościeralny mix Kubek 24szt</t>
  </si>
  <si>
    <t>BIC Kids Velleda ECO tablica+marker+wymazywacz Pouch 1+1+1szt</t>
  </si>
  <si>
    <t>BIC Kids Velleda EKO tablica+marker+wymazywacz Pouch 1+1+1szt</t>
  </si>
  <si>
    <t>TIPP-EX Mini Pocket Mouse Korektor Blister 2szt</t>
  </si>
  <si>
    <t>TIPP-EX Mini Pocket Mouse Korektor Blister 2+1szt</t>
  </si>
  <si>
    <t>TIPP-EX Exact Liner ECOlutions Korektor Blister 1szt</t>
  </si>
  <si>
    <t>TIPP-EX Exact Liner ECOlutions Korektor Pudełko 10szt</t>
  </si>
  <si>
    <t>TIPP-EX Micro Tape Twist Blue Korektor Pudełko 10szt</t>
  </si>
  <si>
    <t>TIPP-EX Pocket Mouse Korektor Blister 2szt</t>
  </si>
  <si>
    <t>TIPP-EX Pocket Mouse Korektor Pudełko 15+5szt</t>
  </si>
  <si>
    <t>TIPP-EX Easy Refill ECOlutions Korektor Blister 1+1szt</t>
  </si>
  <si>
    <t>TIPP-EX Easy Refill ECOlutions Korektor Pudełko 10szt</t>
  </si>
  <si>
    <t>TIPP-EX Easy Refill ECOlutions Wkład do korektora Pudełko 10szt</t>
  </si>
  <si>
    <t>TIPP-EX Correction Tape 8m Korektor Blister 1szt DISC</t>
  </si>
  <si>
    <t>TIPP-EX Shake n Squeeze 8ml Korektor Blister 2szt</t>
  </si>
  <si>
    <t>TIPP-EX Shake n Squeeze 8ml Korektor Blister 2+1szt</t>
  </si>
  <si>
    <t>BIC Kids Comfort Grip Jumbo ECO Flamastry Pudełko 12szt</t>
  </si>
  <si>
    <t>BIC Kids Visacolor XL ECOlutions Flamastry Pudełko 8szt</t>
  </si>
  <si>
    <t>BIC Kids Visacolor XL ECOlutions Flamastry Pudełko 12szt</t>
  </si>
  <si>
    <t>BIC Kids Visacolor XL ECOlutions Flamastry Pudełko 24szt</t>
  </si>
  <si>
    <t>BIC Kids Kid Couleur Pastel Flamastry Pudełko 12szt</t>
  </si>
  <si>
    <t>BIC Kids Pirate Visa for School Flamastry Pudełko 12szt</t>
  </si>
  <si>
    <t>BIC Kids Pirate Visa for School Flamastry Pudełko 24szt</t>
  </si>
  <si>
    <t>BIC Kids Multisurface ECO Kredki ołówkowe +temperówka Pudełko 6+1szt</t>
  </si>
  <si>
    <t>BIC Kids Multisurface ECO Kredki ołówkowe +temperówka Pudełko 10+1szt</t>
  </si>
  <si>
    <t>BIC Kids Smooth ECO Kredki drewniane Pudełko 12szt</t>
  </si>
  <si>
    <t>BIC Kids Smooth ECO Kredki drewniane Pudełko 24szt</t>
  </si>
  <si>
    <t>BIC Kids Smooth ECO Kredki drewniane Pudełko 36szt</t>
  </si>
  <si>
    <t>BIC Kids Evolution Stripes ECO Kredki ołówkowe Pudełko 12szt</t>
  </si>
  <si>
    <t>BIC Kids Evolution Stripes ECO Kredki ołówkowe Pudełko 18szt</t>
  </si>
  <si>
    <t>BIC Kids Evolution Stripes ECO Kredki ołówkowe Pudełko 24szt</t>
  </si>
  <si>
    <t>BIC Tree Evolution for school Kredki ołówkowe Pudełko 12szt</t>
  </si>
  <si>
    <t>BIC Tree Evolution for school Kredki ołówkowe Pudełko 24szt</t>
  </si>
  <si>
    <t>BIC Cat for school Kredki Ołówkowe Pudełko 12szt</t>
  </si>
  <si>
    <t>BIC Kids My Suprise Box Pudełko 14szt</t>
  </si>
  <si>
    <t>Zapalniczka BIC J26 SLV STR-AR 25 PBL 50 PL</t>
  </si>
  <si>
    <t>Zapalniczka BIC J26 SLV STATYS 25 PBL 50 PL</t>
  </si>
  <si>
    <t>Zapalniczka BIC J26 SLV LANDSC 25 PBL 50 EU</t>
  </si>
  <si>
    <t>Zapalniczka BIC J26 SLV SWEETS 25 PBL 50 EU</t>
  </si>
  <si>
    <t>Zapalniczka BIC J26 SLV BIRDS 25 PBL 50 EU</t>
  </si>
  <si>
    <t>Zapalniczka BIC J26 SLV ANIMAL 25 PBL 50 EU</t>
  </si>
  <si>
    <t>Zapalniczka BIC J26 SLV WIRE 25 PBL 50 EU</t>
  </si>
  <si>
    <t>Zapalniczka BIC J26 SLV ASTRO 25 PBL 50 EU</t>
  </si>
  <si>
    <t>Zapalniczka BIC J26 SLV CODES 25 PBL 50 EU</t>
  </si>
  <si>
    <t>Zapalniczka BIC J26 SLV TATTOO 25 PBL 50 EU</t>
  </si>
  <si>
    <t>Zapalniczka BIC J26 SLV WORRY 25 PBL 50 EU</t>
  </si>
  <si>
    <t>Zapalniczka BIC J26 SLV VEGGIE 25 PBL 50 EU</t>
  </si>
  <si>
    <t>Zapalniczka BIC J26 SLV LOST 25 PBL 50 EU</t>
  </si>
  <si>
    <t>Zapalniczka BIC J26 SLV JUNGLE 25 PBL 50 EU</t>
  </si>
  <si>
    <t>Zapalniczka BIC J26 SLV SURREA 25 PBL 50 EU</t>
  </si>
  <si>
    <t>Zapalniczka BIC J26 SLV VISION 25 PBL 2T EU</t>
  </si>
  <si>
    <t>Zapalniczka BIC J26 ROLL OVER Blister 2</t>
  </si>
  <si>
    <t>Zapalniczka BIC J23 SLV FRAZEO 25 PBL 50 PL</t>
  </si>
  <si>
    <t>Zapalniczka BIC J23 SLV SZCZER 25 PBL 50 PL</t>
  </si>
  <si>
    <t>Zapalniczka BIC J23 SLV B&amp;B 25 PBL 50 EU</t>
  </si>
  <si>
    <t>Zapalniczka BIC J23 SLV MOON 25 PBL 50 EU</t>
  </si>
  <si>
    <t>Zapalniczka BIC J23 SLV MOUTH 25 PBL 50 EU</t>
  </si>
  <si>
    <t>Zapalniczka BIC J23 SLV CUTE 25 PBL 50 EU</t>
  </si>
  <si>
    <t>Zapalniczka BIC J25 SLV SPECIE 25 PBL 50 EU</t>
  </si>
  <si>
    <t>Zapalniczka BIC J25 SLV LANDSC 25 PBL 50 EU</t>
  </si>
  <si>
    <t>Zapalniczka BIC J25 SLV COOL 25 PBL 50 EU</t>
  </si>
  <si>
    <t>Zapalniczka BIC J25 SLV CITY 24 PBL 50 EU</t>
  </si>
  <si>
    <t>Zapalniczka BIC J25 SLV LIFE 25 PBL 50 EU</t>
  </si>
  <si>
    <t>Zapalniczka BIC J25 SLV SAILOR 25 PBL 50 EU</t>
  </si>
  <si>
    <t>Zapalniczka BIC J25 SLV LEAVES 25 PBL 50 EU</t>
  </si>
  <si>
    <t>Zapalniczka BIC EZ REACH SLV PASTEL PBL 20 EU</t>
  </si>
  <si>
    <t>Zapalniczka BIC EZ REACH SLV METAL 25 PBL 20 EU</t>
  </si>
  <si>
    <t>Zapalniczka BIC EZ REACH SNOOP 25 PBL BL1 EU</t>
  </si>
  <si>
    <t>Zapalniczka BIC EZ REACH METALLIC 25 PBL BL1 EU</t>
  </si>
  <si>
    <t>Zapalniczka BIC EZ REACH SLV PASTEL BL1 PBL EU</t>
  </si>
  <si>
    <t>Zapalniczka BIC J25MINI AST LG MIF PBL50 EU</t>
  </si>
  <si>
    <t>Zapalniczka DJEEP CR BLACK PBL FWS+2 16 EU</t>
  </si>
  <si>
    <t>Zapalniczka DJEEP CR SPUNK PBL FWS+2 16 EU</t>
  </si>
  <si>
    <t>Zapalniczka DJEEP CR SKIN PBL FWS+2 16 EU</t>
  </si>
  <si>
    <t>Zapalniczka DJEEP CR LEATH PBL FWS+2 16 EU</t>
  </si>
  <si>
    <t>Zapalniczka DJEEP CR SFLUO PBL FWS+2 16 EU</t>
  </si>
  <si>
    <t>Zapalniczka DJEEP CR TETRO PBL FWS+2 16 EU</t>
  </si>
  <si>
    <t>Maszynka do golenia BIC 3 Hybrid Blister 5+1</t>
  </si>
  <si>
    <t>Maszynka do golenia Flex 5 Hybrid SENSITIVE Blister 1+2</t>
  </si>
  <si>
    <t>Wkłady do maszynki do golenia Flex 5 Hybrid SENSITIVE Blister 4</t>
  </si>
  <si>
    <t>Maszynka do golenia Flex 5 Hybrid Pudełko 10</t>
  </si>
  <si>
    <t>Maszynka do golenia Flex 2 Hybrid Blister 8</t>
  </si>
  <si>
    <t xml:space="preserve">Maszynka do golenia Flex 5 SENSITIVE Blister 3 </t>
  </si>
  <si>
    <t>Maszynka do golenia Soleil Escape 4 Citrus Blister 3</t>
  </si>
  <si>
    <t>Maszynka do golenia Soleil Escape 3 Lily&amp;Rose Blister 3</t>
  </si>
  <si>
    <t>Maszynka do golenia Soleil Escape 5 Rose&amp;Magnolia Blister 2</t>
  </si>
  <si>
    <t>Maszynka do golenia Soleil Bella Karta 10</t>
  </si>
  <si>
    <t>Maszynka do golenia Soleil Escape 3 Lavender&amp;Eucalyptus Blister 3</t>
  </si>
  <si>
    <t>Żyletki BIC Karta 20x5</t>
  </si>
  <si>
    <t>4</t>
  </si>
  <si>
    <t>8</t>
  </si>
  <si>
    <t>1</t>
  </si>
  <si>
    <t>5</t>
  </si>
  <si>
    <t>100</t>
  </si>
  <si>
    <t>3</t>
  </si>
  <si>
    <t>6</t>
  </si>
  <si>
    <t>2</t>
  </si>
  <si>
    <t>7</t>
  </si>
  <si>
    <t>9</t>
  </si>
  <si>
    <t>64</t>
  </si>
  <si>
    <t>144</t>
  </si>
  <si>
    <t>216</t>
  </si>
  <si>
    <t>3086123734739</t>
  </si>
  <si>
    <t>3086123734609</t>
  </si>
  <si>
    <t>3086123734616</t>
  </si>
  <si>
    <t>3086123734623</t>
  </si>
  <si>
    <t>3086123134478</t>
  </si>
  <si>
    <t>3086123134485</t>
  </si>
  <si>
    <t>3086123134379</t>
  </si>
  <si>
    <t>3086123134461</t>
  </si>
  <si>
    <t>3086123734661</t>
  </si>
  <si>
    <t>3086123734678</t>
  </si>
  <si>
    <t>3086123734685</t>
  </si>
  <si>
    <t>3086123764088</t>
  </si>
  <si>
    <t>3086123764071</t>
  </si>
  <si>
    <t>3086123764095</t>
  </si>
  <si>
    <t>3086123770843</t>
  </si>
  <si>
    <t>3086123764101</t>
  </si>
  <si>
    <t>3086123714366</t>
  </si>
  <si>
    <t>3086123764118</t>
  </si>
  <si>
    <t>3086123538870</t>
  </si>
  <si>
    <t>3086123773332</t>
  </si>
  <si>
    <t>3086123272095</t>
  </si>
  <si>
    <t>3086123764033</t>
  </si>
  <si>
    <t>3086123679412</t>
  </si>
  <si>
    <t>3086123272101</t>
  </si>
  <si>
    <t>3086123281097</t>
  </si>
  <si>
    <t>3086123281080</t>
  </si>
  <si>
    <t>3086123654839</t>
  </si>
  <si>
    <t>3086123657212</t>
  </si>
  <si>
    <t>3086123360426</t>
  </si>
  <si>
    <t>3086123657113</t>
  </si>
  <si>
    <t>3086123307537</t>
  </si>
  <si>
    <t>3086123744011</t>
  </si>
  <si>
    <t>3086123714373</t>
  </si>
  <si>
    <t>3086126600666</t>
  </si>
  <si>
    <t>3086121901713</t>
  </si>
  <si>
    <t>3086121901720</t>
  </si>
  <si>
    <t>3086121901737</t>
  </si>
  <si>
    <t>3086123717527</t>
  </si>
  <si>
    <t>3086123717510</t>
  </si>
  <si>
    <t>3086123397637</t>
  </si>
  <si>
    <t>3086123714304</t>
  </si>
  <si>
    <t>3270220018506</t>
  </si>
  <si>
    <t>3086126604602</t>
  </si>
  <si>
    <t>3086120071608</t>
  </si>
  <si>
    <t>3086123776098</t>
  </si>
  <si>
    <t>3086123776081</t>
  </si>
  <si>
    <t>3086123773486</t>
  </si>
  <si>
    <t>3270220027454</t>
  </si>
  <si>
    <t>3270220027478</t>
  </si>
  <si>
    <t>3086123776074</t>
  </si>
  <si>
    <t>3086123777460</t>
  </si>
  <si>
    <t>3086123595392</t>
  </si>
  <si>
    <t>3086123594647</t>
  </si>
  <si>
    <t>3086123594654</t>
  </si>
  <si>
    <t>3086123601802</t>
  </si>
  <si>
    <t>3086123594661</t>
  </si>
  <si>
    <t>3086123311053</t>
  </si>
  <si>
    <t>3086123500280</t>
  </si>
  <si>
    <t>3086123500297</t>
  </si>
  <si>
    <t>3086123722958</t>
  </si>
  <si>
    <t>3086123722965</t>
  </si>
  <si>
    <t>3086123775565</t>
  </si>
  <si>
    <t>3086123775633</t>
  </si>
  <si>
    <t>3086123775626</t>
  </si>
  <si>
    <t>3086123775572</t>
  </si>
  <si>
    <t>3086123776104</t>
  </si>
  <si>
    <t>3086123775589</t>
  </si>
  <si>
    <t>3086123775596</t>
  </si>
  <si>
    <t>3086123255586</t>
  </si>
  <si>
    <t>3086123742765</t>
  </si>
  <si>
    <t>3086123742789</t>
  </si>
  <si>
    <t>3086123742772</t>
  </si>
  <si>
    <t>3086126768311</t>
  </si>
  <si>
    <t>0070330512078</t>
  </si>
  <si>
    <t>3086126615240</t>
  </si>
  <si>
    <t>3086123120044</t>
  </si>
  <si>
    <t>0070330510357</t>
  </si>
  <si>
    <t>3086123424388</t>
  </si>
  <si>
    <t>3086123657182</t>
  </si>
  <si>
    <t>3086126100753</t>
  </si>
  <si>
    <t>3086126100838</t>
  </si>
  <si>
    <t>3270220013419</t>
  </si>
  <si>
    <t>3086123751828</t>
  </si>
  <si>
    <t>3086123174337</t>
  </si>
  <si>
    <t>3086123657861</t>
  </si>
  <si>
    <t>3086123768772</t>
  </si>
  <si>
    <t>3086123768789</t>
  </si>
  <si>
    <t>3086123768796</t>
  </si>
  <si>
    <t>3086123174382</t>
  </si>
  <si>
    <t>3086123657236</t>
  </si>
  <si>
    <t>3086123692664</t>
  </si>
  <si>
    <t>3086123559981</t>
  </si>
  <si>
    <t>3086123770669</t>
  </si>
  <si>
    <t>3086126789583</t>
  </si>
  <si>
    <t>3086123768604</t>
  </si>
  <si>
    <t>3086123772243</t>
  </si>
  <si>
    <t>3086123772250</t>
  </si>
  <si>
    <t>3086123770706</t>
  </si>
  <si>
    <t>3086123242227</t>
  </si>
  <si>
    <t>3086123760448</t>
  </si>
  <si>
    <t>3086123760455</t>
  </si>
  <si>
    <t>3086123659698</t>
  </si>
  <si>
    <t>3086123568891</t>
  </si>
  <si>
    <t>3086123760417</t>
  </si>
  <si>
    <t>3086123774445</t>
  </si>
  <si>
    <t>3086123132948</t>
  </si>
  <si>
    <t>3086123132955</t>
  </si>
  <si>
    <t>3086123132979</t>
  </si>
  <si>
    <t>3086123132962</t>
  </si>
  <si>
    <t>3086126600635</t>
  </si>
  <si>
    <t>3086123371484</t>
  </si>
  <si>
    <t>3086124000390</t>
  </si>
  <si>
    <t>3086123693395</t>
  </si>
  <si>
    <t>3086123775336</t>
  </si>
  <si>
    <t>3086123775329</t>
  </si>
  <si>
    <t>3086123737433</t>
  </si>
  <si>
    <t>3086123737457</t>
  </si>
  <si>
    <t>3086123737464</t>
  </si>
  <si>
    <t>3086123737440</t>
  </si>
  <si>
    <t>3086123737662</t>
  </si>
  <si>
    <t>3086123737655</t>
  </si>
  <si>
    <t>0070330513952</t>
  </si>
  <si>
    <t>3086123768598</t>
  </si>
  <si>
    <t>03086125163513</t>
  </si>
  <si>
    <t>03086127693681</t>
  </si>
  <si>
    <t>03086125163384</t>
  </si>
  <si>
    <t>03086127693551</t>
  </si>
  <si>
    <t>03086125163391</t>
  </si>
  <si>
    <t>03086127693568</t>
  </si>
  <si>
    <t>03086125163407</t>
  </si>
  <si>
    <t>03086127693575</t>
  </si>
  <si>
    <t>03086128727309</t>
  </si>
  <si>
    <t>03086127491270</t>
  </si>
  <si>
    <t>03086128727316</t>
  </si>
  <si>
    <t>03086127491287</t>
  </si>
  <si>
    <t>03086128727200</t>
  </si>
  <si>
    <t>03086127491256</t>
  </si>
  <si>
    <t>03086128727293</t>
  </si>
  <si>
    <t>03086127491263</t>
  </si>
  <si>
    <t>03086125163445</t>
  </si>
  <si>
    <t>03086127693612</t>
  </si>
  <si>
    <t>03086125163452</t>
  </si>
  <si>
    <t>03086127693629</t>
  </si>
  <si>
    <t>03086125163469</t>
  </si>
  <si>
    <t>03086127693636</t>
  </si>
  <si>
    <t>03086125241785</t>
  </si>
  <si>
    <t>03086127722848</t>
  </si>
  <si>
    <t>03086125241778</t>
  </si>
  <si>
    <t>03086127722831</t>
  </si>
  <si>
    <t>03086125241792</t>
  </si>
  <si>
    <t>03086127722855</t>
  </si>
  <si>
    <t>03086125262728</t>
  </si>
  <si>
    <t>03086127729502</t>
  </si>
  <si>
    <t>03086125241808</t>
  </si>
  <si>
    <t>03086127722862</t>
  </si>
  <si>
    <t>03086125110425</t>
  </si>
  <si>
    <t>03086127674321</t>
  </si>
  <si>
    <t>03086125241815</t>
  </si>
  <si>
    <t>03086127722879</t>
  </si>
  <si>
    <t>03086129648993</t>
  </si>
  <si>
    <t>03086127522240</t>
  </si>
  <si>
    <t>03086125267785</t>
  </si>
  <si>
    <t>03086127731949</t>
  </si>
  <si>
    <t>03086128957928</t>
  </si>
  <si>
    <t>03086124105255</t>
  </si>
  <si>
    <t>03086125241730</t>
  </si>
  <si>
    <t>03086127722794</t>
  </si>
  <si>
    <t>03086125034936</t>
  </si>
  <si>
    <t>03086127641125</t>
  </si>
  <si>
    <t>03086128957935</t>
  </si>
  <si>
    <t>03086127493670</t>
  </si>
  <si>
    <t>03086124104609</t>
  </si>
  <si>
    <t>03086125224771</t>
  </si>
  <si>
    <t>03086127717585</t>
  </si>
  <si>
    <t>03086125224788</t>
  </si>
  <si>
    <t>03086127717592</t>
  </si>
  <si>
    <t>03086129018192</t>
  </si>
  <si>
    <t>03086127494974</t>
  </si>
  <si>
    <t>03086129018208</t>
  </si>
  <si>
    <t>03086127494981</t>
  </si>
  <si>
    <t>03086129833542</t>
  </si>
  <si>
    <t>03086127621271</t>
  </si>
  <si>
    <t>03086129828821</t>
  </si>
  <si>
    <t>03086127620557</t>
  </si>
  <si>
    <t>03086124102841</t>
  </si>
  <si>
    <t>03086124103978</t>
  </si>
  <si>
    <t>03086124102568</t>
  </si>
  <si>
    <t>03086129225804</t>
  </si>
  <si>
    <t>03086124104685</t>
  </si>
  <si>
    <t>03086129828722</t>
  </si>
  <si>
    <t>03086124102636</t>
  </si>
  <si>
    <t>03086124104593</t>
  </si>
  <si>
    <t>03086124103800</t>
  </si>
  <si>
    <t>03086127716847</t>
  </si>
  <si>
    <t>03086124104814</t>
  </si>
  <si>
    <t>03086124107006</t>
  </si>
  <si>
    <t>03086124104661</t>
  </si>
  <si>
    <t>03086124105231</t>
  </si>
  <si>
    <t>03086124104678</t>
  </si>
  <si>
    <t>03086129021284</t>
  </si>
  <si>
    <t>03086127281796</t>
  </si>
  <si>
    <t>03086124104531</t>
  </si>
  <si>
    <t>03086124104913</t>
  </si>
  <si>
    <t>03086124104876</t>
  </si>
  <si>
    <t>03086125182149</t>
  </si>
  <si>
    <t>03086127702840</t>
  </si>
  <si>
    <t>03086124104562</t>
  </si>
  <si>
    <t>03086124107150</t>
  </si>
  <si>
    <t>03086124107013</t>
  </si>
  <si>
    <t>03086124107044</t>
  </si>
  <si>
    <t>03086124104036</t>
  </si>
  <si>
    <t>03086124107105</t>
  </si>
  <si>
    <t>03086125110432</t>
  </si>
  <si>
    <t>03086127674338</t>
  </si>
  <si>
    <t>03086125262742</t>
  </si>
  <si>
    <t>03086127729526</t>
  </si>
  <si>
    <t>03086125267778</t>
  </si>
  <si>
    <t>03086127731932</t>
  </si>
  <si>
    <t>03086124104043</t>
  </si>
  <si>
    <t>03086124104050</t>
  </si>
  <si>
    <t>03086124103862</t>
  </si>
  <si>
    <t>03086124103879</t>
  </si>
  <si>
    <t>03086124103848</t>
  </si>
  <si>
    <t>03086124103855</t>
  </si>
  <si>
    <t>23086121901717</t>
  </si>
  <si>
    <t>03086127487389</t>
  </si>
  <si>
    <t>23086121901724</t>
  </si>
  <si>
    <t>03086127487396</t>
  </si>
  <si>
    <t>23086121901731</t>
  </si>
  <si>
    <t>03086127487402</t>
  </si>
  <si>
    <t>03086124103015</t>
  </si>
  <si>
    <t>03086124102971</t>
  </si>
  <si>
    <t>03086124103961</t>
  </si>
  <si>
    <t>03086124103954</t>
  </si>
  <si>
    <t>03086124107099</t>
  </si>
  <si>
    <t>03086124105361</t>
  </si>
  <si>
    <t>03086124116251</t>
  </si>
  <si>
    <t>03086124103985</t>
  </si>
  <si>
    <t>03086124104012</t>
  </si>
  <si>
    <t>03086124103992</t>
  </si>
  <si>
    <t>03086124104005</t>
  </si>
  <si>
    <t>03086125120264</t>
  </si>
  <si>
    <t>03086127677278</t>
  </si>
  <si>
    <t>03086125120257</t>
  </si>
  <si>
    <t>03086127677261</t>
  </si>
  <si>
    <t>03086129292370</t>
  </si>
  <si>
    <t>03086127370704</t>
  </si>
  <si>
    <t>03086125110364</t>
  </si>
  <si>
    <t>03086127674260</t>
  </si>
  <si>
    <t>03086128575962</t>
  </si>
  <si>
    <t>03086127490235</t>
  </si>
  <si>
    <t>03086124103084</t>
  </si>
  <si>
    <t>03086128209607</t>
  </si>
  <si>
    <t>03086127488638</t>
  </si>
  <si>
    <t>03086126121925</t>
  </si>
  <si>
    <t>03086128932338</t>
  </si>
  <si>
    <t>03086124105354</t>
  </si>
  <si>
    <t>03086124104586</t>
  </si>
  <si>
    <t>03086125274769</t>
  </si>
  <si>
    <t>03086127734674</t>
  </si>
  <si>
    <t>03086125274752</t>
  </si>
  <si>
    <t>03086127734667</t>
  </si>
  <si>
    <t>03086125267938</t>
  </si>
  <si>
    <t>03086127732090</t>
  </si>
  <si>
    <t>03086128270652</t>
  </si>
  <si>
    <t>03086127021309</t>
  </si>
  <si>
    <t>03086128270805</t>
  </si>
  <si>
    <t>03086127021453</t>
  </si>
  <si>
    <t>03086125274745</t>
  </si>
  <si>
    <t>03086127734650</t>
  </si>
  <si>
    <t>03086125280654</t>
  </si>
  <si>
    <t>03086127736043</t>
  </si>
  <si>
    <t>03086129927289</t>
  </si>
  <si>
    <t>03086127569061</t>
  </si>
  <si>
    <t>03086129926534</t>
  </si>
  <si>
    <t>03086127568316</t>
  </si>
  <si>
    <t>03086129926541</t>
  </si>
  <si>
    <t>03086127568323</t>
  </si>
  <si>
    <t>03086129967421</t>
  </si>
  <si>
    <t>03086127575444</t>
  </si>
  <si>
    <t>03086129926558</t>
  </si>
  <si>
    <t>03086127568330</t>
  </si>
  <si>
    <t>03086129049264</t>
  </si>
  <si>
    <t>03086127285312</t>
  </si>
  <si>
    <t>03086129506408</t>
  </si>
  <si>
    <t>03086127474129</t>
  </si>
  <si>
    <t>03086129506415</t>
  </si>
  <si>
    <t>03086127474136</t>
  </si>
  <si>
    <t>03086125130058</t>
  </si>
  <si>
    <t>03086127682593</t>
  </si>
  <si>
    <t>03086125130065</t>
  </si>
  <si>
    <t>03086127682609</t>
  </si>
  <si>
    <t>03086124107037</t>
  </si>
  <si>
    <t>03086124105392</t>
  </si>
  <si>
    <t>03086124116152</t>
  </si>
  <si>
    <t>03086124109635</t>
  </si>
  <si>
    <t>03086124109550</t>
  </si>
  <si>
    <t>03086125274233</t>
  </si>
  <si>
    <t>03086127734148</t>
  </si>
  <si>
    <t>03086125274301</t>
  </si>
  <si>
    <t>03086127734216</t>
  </si>
  <si>
    <t>03086125274295</t>
  </si>
  <si>
    <t>03086127734209</t>
  </si>
  <si>
    <t>03086125274240</t>
  </si>
  <si>
    <t>03086127734155</t>
  </si>
  <si>
    <t>03086125274776</t>
  </si>
  <si>
    <t>03086127734681</t>
  </si>
  <si>
    <t>03086125274257</t>
  </si>
  <si>
    <t>03086127734162</t>
  </si>
  <si>
    <t>03086125274264</t>
  </si>
  <si>
    <t>03086127734179</t>
  </si>
  <si>
    <t>03086124109598</t>
  </si>
  <si>
    <t>03086124105163</t>
  </si>
  <si>
    <t>03086124116176</t>
  </si>
  <si>
    <t>03086128931331</t>
  </si>
  <si>
    <t>03086127243411</t>
  </si>
  <si>
    <t>03086125179521</t>
  </si>
  <si>
    <t>03086127701607</t>
  </si>
  <si>
    <t>03086125179545</t>
  </si>
  <si>
    <t>03086127701621</t>
  </si>
  <si>
    <t>03086125179538</t>
  </si>
  <si>
    <t>03086127701614</t>
  </si>
  <si>
    <t>03086125258240</t>
  </si>
  <si>
    <t>03086127727812</t>
  </si>
  <si>
    <t>03086125258264</t>
  </si>
  <si>
    <t>03086127727836</t>
  </si>
  <si>
    <t>03086125258257</t>
  </si>
  <si>
    <t>03086127727829</t>
  </si>
  <si>
    <t>03086125258271</t>
  </si>
  <si>
    <t>03086127727843</t>
  </si>
  <si>
    <t>03086125258288</t>
  </si>
  <si>
    <t>03086127727850</t>
  </si>
  <si>
    <t>03086125258295</t>
  </si>
  <si>
    <t>03086127727867</t>
  </si>
  <si>
    <t>03086125258301</t>
  </si>
  <si>
    <t>03086127727874</t>
  </si>
  <si>
    <t>03086125258318</t>
  </si>
  <si>
    <t>03086127727881</t>
  </si>
  <si>
    <t>03086128571438</t>
  </si>
  <si>
    <t>03086127490105</t>
  </si>
  <si>
    <t>03086124106948</t>
  </si>
  <si>
    <t>03086128128748</t>
  </si>
  <si>
    <t>03086124104616</t>
  </si>
  <si>
    <t>03086128983743</t>
  </si>
  <si>
    <t>03086127494097</t>
  </si>
  <si>
    <t>03086124102858</t>
  </si>
  <si>
    <t>03086124104951</t>
  </si>
  <si>
    <t>03086124104821</t>
  </si>
  <si>
    <t>03086128706144</t>
  </si>
  <si>
    <t>03086127491058</t>
  </si>
  <si>
    <t>03086124104746</t>
  </si>
  <si>
    <t>03086128207917</t>
  </si>
  <si>
    <t>03086124105316</t>
  </si>
  <si>
    <t>03086129355877</t>
  </si>
  <si>
    <t>03086127397084</t>
  </si>
  <si>
    <t>03086129828791</t>
  </si>
  <si>
    <t>03086124104623</t>
  </si>
  <si>
    <t>03086128022992</t>
  </si>
  <si>
    <t>03086127487587</t>
  </si>
  <si>
    <t>03086128024255</t>
  </si>
  <si>
    <t>03086127144787</t>
  </si>
  <si>
    <t>03086128290056</t>
  </si>
  <si>
    <t>03086127488980</t>
  </si>
  <si>
    <t>03086125200843</t>
  </si>
  <si>
    <t>03086127710579</t>
  </si>
  <si>
    <t>03086128969969</t>
  </si>
  <si>
    <t>03086127261576</t>
  </si>
  <si>
    <t>03086129833474</t>
  </si>
  <si>
    <t>03086127621202</t>
  </si>
  <si>
    <t>03086125257861</t>
  </si>
  <si>
    <t>03086127727430</t>
  </si>
  <si>
    <t>03086125257878</t>
  </si>
  <si>
    <t>03086127727447</t>
  </si>
  <si>
    <t>03086125257885</t>
  </si>
  <si>
    <t>03086127727454</t>
  </si>
  <si>
    <t>03086128805373</t>
  </si>
  <si>
    <t>03086127176269</t>
  </si>
  <si>
    <t>03086129828845</t>
  </si>
  <si>
    <t>03086127620571</t>
  </si>
  <si>
    <t>03086125058697</t>
  </si>
  <si>
    <t>03086127653586</t>
  </si>
  <si>
    <t>03086129722044</t>
  </si>
  <si>
    <t>03086127543313</t>
  </si>
  <si>
    <t>03086125267860</t>
  </si>
  <si>
    <t>03086127732021</t>
  </si>
  <si>
    <t>03086125284669</t>
  </si>
  <si>
    <t>03086127736968</t>
  </si>
  <si>
    <t>03086125266153</t>
  </si>
  <si>
    <t>03086127731420</t>
  </si>
  <si>
    <t>03086125256406</t>
  </si>
  <si>
    <t>03086127727300</t>
  </si>
  <si>
    <t>03086125256024</t>
  </si>
  <si>
    <t>03086127726921</t>
  </si>
  <si>
    <t>03086125255874</t>
  </si>
  <si>
    <t>03086127726778</t>
  </si>
  <si>
    <t>03086125255850</t>
  </si>
  <si>
    <t>03086127726754</t>
  </si>
  <si>
    <t>03086125256055</t>
  </si>
  <si>
    <t>03086127726952</t>
  </si>
  <si>
    <t>03086125255881</t>
  </si>
  <si>
    <t>03086127726785</t>
  </si>
  <si>
    <t>03086125255904</t>
  </si>
  <si>
    <t>03086127726808</t>
  </si>
  <si>
    <t>03086125256031</t>
  </si>
  <si>
    <t>03086127726938</t>
  </si>
  <si>
    <t>03086125256062</t>
  </si>
  <si>
    <t>03086127726969</t>
  </si>
  <si>
    <t>03086125256048</t>
  </si>
  <si>
    <t>03086127726945</t>
  </si>
  <si>
    <t>03086125255843</t>
  </si>
  <si>
    <t>03086127726747</t>
  </si>
  <si>
    <t>03086125255966</t>
  </si>
  <si>
    <t>03086127726860</t>
  </si>
  <si>
    <t>03086125256017</t>
  </si>
  <si>
    <t>03086127726914</t>
  </si>
  <si>
    <t>03086125261332</t>
  </si>
  <si>
    <t>03086127729328</t>
  </si>
  <si>
    <t>03086128663690</t>
  </si>
  <si>
    <t>03086127463734</t>
  </si>
  <si>
    <t>03086125266160</t>
  </si>
  <si>
    <t>03086127731437</t>
  </si>
  <si>
    <t>03086125284485</t>
  </si>
  <si>
    <t>03086127736784</t>
  </si>
  <si>
    <t>03086125256390</t>
  </si>
  <si>
    <t>03086127727294</t>
  </si>
  <si>
    <t>03086125256369</t>
  </si>
  <si>
    <t>03086127727263</t>
  </si>
  <si>
    <t>03086125256383</t>
  </si>
  <si>
    <t>03086127727287</t>
  </si>
  <si>
    <t>03086125256376</t>
  </si>
  <si>
    <t>03086127727270</t>
  </si>
  <si>
    <t>03086125255744</t>
  </si>
  <si>
    <t>03086127726648</t>
  </si>
  <si>
    <t>03086125255638</t>
  </si>
  <si>
    <t>03086127726532</t>
  </si>
  <si>
    <t>03086125256321</t>
  </si>
  <si>
    <t>03086127727225</t>
  </si>
  <si>
    <t>03086125255584</t>
  </si>
  <si>
    <t>03086127726488</t>
  </si>
  <si>
    <t>03086125255577</t>
  </si>
  <si>
    <t>03086127726471</t>
  </si>
  <si>
    <t>03086125255690</t>
  </si>
  <si>
    <t>03086127726594</t>
  </si>
  <si>
    <t>03086125255645</t>
  </si>
  <si>
    <t>03086127726549</t>
  </si>
  <si>
    <t>03086125260441</t>
  </si>
  <si>
    <t>03086127728437</t>
  </si>
  <si>
    <t>03086125256505</t>
  </si>
  <si>
    <t>03086127727409</t>
  </si>
  <si>
    <t>03086125265590</t>
  </si>
  <si>
    <t>03086127730867</t>
  </si>
  <si>
    <t>03086125265606</t>
  </si>
  <si>
    <t>03086127730874</t>
  </si>
  <si>
    <t>03086125261370</t>
  </si>
  <si>
    <t>03086127729366</t>
  </si>
  <si>
    <t>03086127724378</t>
  </si>
  <si>
    <t>03086125260793</t>
  </si>
  <si>
    <t>03086127728789</t>
  </si>
  <si>
    <t>03086125256529</t>
  </si>
  <si>
    <t>03086127727423</t>
  </si>
  <si>
    <t>03086125260878</t>
  </si>
  <si>
    <t>03086127728864</t>
  </si>
  <si>
    <t>03086125260717</t>
  </si>
  <si>
    <t>03086127728703</t>
  </si>
  <si>
    <t>03086125260816</t>
  </si>
  <si>
    <t>03086127728802</t>
  </si>
  <si>
    <t>03086125260908</t>
  </si>
  <si>
    <t>03086127728895</t>
  </si>
  <si>
    <t>03086128896623</t>
  </si>
  <si>
    <t>03086127235546</t>
  </si>
  <si>
    <t>03086125227345</t>
  </si>
  <si>
    <t>03086127719152</t>
  </si>
  <si>
    <t>03086125227352</t>
  </si>
  <si>
    <t>03086127719169</t>
  </si>
  <si>
    <t>03086125181005</t>
  </si>
  <si>
    <t>03086127702055</t>
  </si>
  <si>
    <t>03086129801534</t>
  </si>
  <si>
    <t>03086127552179</t>
  </si>
  <si>
    <t>03086125227314</t>
  </si>
  <si>
    <t>03086127719121</t>
  </si>
  <si>
    <t>03086125268881</t>
  </si>
  <si>
    <t>03086127733042</t>
  </si>
  <si>
    <t>03086125268898</t>
  </si>
  <si>
    <t>03086127733059</t>
  </si>
  <si>
    <t>03086125269383</t>
  </si>
  <si>
    <t>03086127733547</t>
  </si>
  <si>
    <t>32.99.12.0</t>
  </si>
  <si>
    <t>96081010</t>
  </si>
  <si>
    <t>32.99.13.0</t>
  </si>
  <si>
    <t>20.59.99.0</t>
  </si>
  <si>
    <t>96084080</t>
  </si>
  <si>
    <t>22.19.73.0</t>
  </si>
  <si>
    <t>25.71.13.0</t>
  </si>
  <si>
    <t>26.51.32.0</t>
  </si>
  <si>
    <t>25.71.11.0</t>
  </si>
  <si>
    <t>22.29.25.0</t>
  </si>
  <si>
    <t>20.52.10.0</t>
  </si>
  <si>
    <t>32.99.16.0</t>
  </si>
  <si>
    <t>32.99.15.0</t>
  </si>
  <si>
    <t>96099010</t>
  </si>
  <si>
    <t>32.99.41.0</t>
  </si>
  <si>
    <t>25.71.12.0</t>
  </si>
  <si>
    <t>ST - 02.2025</t>
  </si>
  <si>
    <t>SH - 02.2025</t>
  </si>
  <si>
    <t>LI - 02.2025</t>
  </si>
  <si>
    <t>899418</t>
  </si>
  <si>
    <t>529643</t>
  </si>
  <si>
    <t>520046</t>
  </si>
  <si>
    <t>82973511</t>
  </si>
  <si>
    <t>9615581</t>
  </si>
  <si>
    <t>Intensity Classic Paint Markery akrylowe mix BCL Counter Display 120</t>
  </si>
  <si>
    <t>Visa Flam B24</t>
  </si>
  <si>
    <t>Evol Triangle ECOlutions Kredki oł B12</t>
  </si>
  <si>
    <t>Activity Case +Stickers B64+36</t>
  </si>
  <si>
    <t>3086123782174</t>
  </si>
  <si>
    <t>03086125296433</t>
  </si>
  <si>
    <t>03086127740545</t>
  </si>
  <si>
    <t>3086123751446</t>
  </si>
  <si>
    <t>03086125200461</t>
  </si>
  <si>
    <t>03086127710197</t>
  </si>
  <si>
    <t>3086124001632</t>
  </si>
  <si>
    <t>03086124400275</t>
  </si>
  <si>
    <t>03086128297352</t>
  </si>
  <si>
    <t>03086127144725</t>
  </si>
  <si>
    <t>240</t>
  </si>
  <si>
    <t>1200</t>
  </si>
  <si>
    <t>96</t>
  </si>
  <si>
    <t>768</t>
  </si>
  <si>
    <t>2304</t>
  </si>
  <si>
    <t>120</t>
  </si>
  <si>
    <t>Obowiązuje od 17.03.2025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</si>
</sst>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1" formatCode="_-* #,##0_-;\-* #,##0_-;_-* &quot;-&quot;_-;_-@_-"/>
    <numFmt numFmtId="43" formatCode="_-* #,##0.00_-;\-* #,##0.00_-;_-* &quot;-&quot;??_-;_-@_-"/>
    <numFmt numFmtId="164" formatCode="_(* #,##0.00_);_(* \(#,##0.00\);_(* &quot;-&quot;??_);_(@_)"/>
    <numFmt numFmtId="165" formatCode="_-* #,##0.00\ &quot;€&quot;_-;\-* #,##0.00\ &quot;€&quot;_-;_-* &quot;-&quot;??\ &quot;€&quot;_-;_-@_-"/>
    <numFmt numFmtId="166" formatCode="0000000000000"/>
    <numFmt numFmtId="167" formatCode="_-* #,##0.00\ _€_-;\-* #,##0.00\ _€_-;_-* &quot;-&quot;??\ _€_-;_-@_-"/>
    <numFmt numFmtId="168" formatCode="_([$€]* #,##0.00_);_([$€]* \(#,##0.00\);_([$€]* &quot;-&quot;??_);_(@_)"/>
    <numFmt numFmtId="169" formatCode="_-* #,##0\ _P_t_a_-;\-* #,##0\ _P_t_a_-;_-* &quot;-&quot;\ _P_t_a_-;_-@_-"/>
    <numFmt numFmtId="170" formatCode="_-* #,##0.00\ _P_t_a_-;\-* #,##0.00\ _P_t_a_-;_-* &quot;-&quot;??\ _P_t_a_-;_-@_-"/>
    <numFmt numFmtId="171" formatCode="_-* #,##0\ &quot;Pta&quot;_-;\-* #,##0\ &quot;Pta&quot;_-;_-* &quot;-&quot;\ &quot;Pta&quot;_-;_-@_-"/>
    <numFmt numFmtId="172" formatCode="_-* #,##0.00\ &quot;Pta&quot;_-;\-* #,##0.00\ &quot;Pta&quot;_-;_-* &quot;-&quot;??\ &quot;Pta&quot;_-;_-@_-"/>
    <numFmt numFmtId="173" formatCode="_-* #,##0\ _F_-;\-* #,##0\ _F_-;_-* &quot;-&quot;\ _F_-;_-@_-"/>
    <numFmt numFmtId="174" formatCode="_-* #,##0.00\ _F_-;\-* #,##0.00\ _F_-;_-* &quot;-&quot;??\ _F_-;_-@_-"/>
    <numFmt numFmtId="175" formatCode="_-* #,##0\ &quot;F&quot;_-;\-* #,##0\ &quot;F&quot;_-;_-* &quot;-&quot;\ &quot;F&quot;_-;_-@_-"/>
    <numFmt numFmtId="176" formatCode="_-* #,##0.00\ &quot;F&quot;_-;\-* #,##0.00\ &quot;F&quot;_-;_-* &quot;-&quot;??\ &quot;F&quot;_-;_-@_-"/>
    <numFmt numFmtId="177" formatCode="[$-409]mmmm\-yy;@"/>
    <numFmt numFmtId="178" formatCode="#,##0.00\ &quot;zł&quot;"/>
    <numFmt numFmtId="179" formatCode="0.0%"/>
  </numFmts>
  <fonts count="7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Arial"/>
      <family val="2"/>
      <charset val="238"/>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theme="1"/>
      <name val="Tahoma"/>
      <family val="2"/>
    </font>
    <font>
      <sz val="10"/>
      <name val="MS Sans Serif"/>
    </font>
    <font>
      <sz val="8"/>
      <color theme="1"/>
      <name val="Calibri"/>
      <family val="2"/>
      <scheme val="minor"/>
    </font>
    <font>
      <sz val="12"/>
      <name val="Times New Roman"/>
      <family val="1"/>
    </font>
    <font>
      <b/>
      <sz val="18"/>
      <color theme="3"/>
      <name val="Calibri Light"/>
      <family val="2"/>
      <scheme val="major"/>
    </font>
    <font>
      <sz val="11"/>
      <color rgb="FF9C6500"/>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u/>
      <sz val="10"/>
      <color indexed="12"/>
      <name val="Arial"/>
      <family val="2"/>
    </font>
    <font>
      <i/>
      <sz val="9"/>
      <color theme="1"/>
      <name val="Calibri"/>
      <family val="2"/>
      <scheme val="minor"/>
    </font>
    <font>
      <b/>
      <sz val="8"/>
      <color indexed="12"/>
      <name val="Calibri"/>
      <family val="2"/>
      <scheme val="minor"/>
    </font>
    <font>
      <sz val="11"/>
      <color indexed="20"/>
      <name val="Calibri"/>
      <family val="2"/>
    </font>
    <font>
      <b/>
      <sz val="11"/>
      <color indexed="63"/>
      <name val="Calibri"/>
      <family val="2"/>
    </font>
    <font>
      <sz val="10"/>
      <name val="Times"/>
      <family val="1"/>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name val="MS Sans Serif"/>
      <family val="2"/>
    </font>
    <font>
      <sz val="10"/>
      <name val="Arial"/>
      <family val="2"/>
    </font>
    <font>
      <b/>
      <sz val="12"/>
      <name val="Arial"/>
      <family val="2"/>
    </font>
    <font>
      <sz val="12"/>
      <name val="Arial"/>
      <family val="2"/>
    </font>
    <font>
      <sz val="12"/>
      <color theme="1"/>
      <name val="Arial"/>
      <family val="2"/>
    </font>
    <font>
      <b/>
      <sz val="18"/>
      <name val="Arial"/>
      <family val="2"/>
    </font>
    <font>
      <b/>
      <sz val="11"/>
      <name val="Calibri"/>
      <family val="2"/>
      <charset val="238"/>
      <scheme val="minor"/>
    </font>
    <font>
      <sz val="11"/>
      <name val="Calibri"/>
      <family val="2"/>
      <charset val="238"/>
      <scheme val="minor"/>
    </font>
    <font>
      <sz val="11"/>
      <color indexed="8"/>
      <name val="Calibri"/>
      <family val="2"/>
      <scheme val="minor"/>
    </font>
    <font>
      <sz val="8"/>
      <name val="Calibri"/>
      <family val="2"/>
      <scheme val="minor"/>
    </font>
    <font>
      <sz val="11"/>
      <color rgb="FF000000"/>
      <name val="Calibri"/>
      <family val="2"/>
      <scheme val="minor"/>
    </font>
    <font>
      <b/>
      <sz val="12"/>
      <name val="Arial"/>
      <family val="2"/>
      <charset val="204"/>
    </font>
    <font>
      <b/>
      <sz val="12"/>
      <color rgb="FFFF0000"/>
      <name val="Arial"/>
      <family val="2"/>
    </font>
    <font>
      <sz val="12"/>
      <color rgb="FFFF0000"/>
      <name val="Arial"/>
      <family val="2"/>
    </font>
    <font>
      <i/>
      <sz val="9"/>
      <name val="Verdana"/>
      <family val="2"/>
      <charset val="204"/>
    </font>
    <font>
      <i/>
      <sz val="9"/>
      <color rgb="FFFF0000"/>
      <name val="Verdana"/>
      <family val="2"/>
      <charset val="204"/>
    </font>
    <font>
      <i/>
      <sz val="9"/>
      <name val="Arial"/>
      <family val="2"/>
      <charset val="204"/>
    </font>
    <font>
      <i/>
      <sz val="9"/>
      <color rgb="FFFF0000"/>
      <name val="Arial"/>
      <family val="2"/>
      <charset val="204"/>
    </font>
    <font>
      <sz val="10"/>
      <name val="Lato"/>
      <family val="2"/>
      <charset val="238"/>
    </font>
    <font>
      <sz val="12"/>
      <name val="Lato"/>
      <family val="2"/>
      <charset val="238"/>
    </font>
    <font>
      <sz val="10"/>
      <color theme="1"/>
      <name val="Lato"/>
      <family val="2"/>
      <charset val="238"/>
    </font>
    <font>
      <b/>
      <sz val="10"/>
      <name val="Lato"/>
      <family val="2"/>
      <charset val="238"/>
    </font>
    <font>
      <sz val="10"/>
      <color rgb="FF000000"/>
      <name val="Lato"/>
      <family val="2"/>
      <charset val="238"/>
    </font>
    <font>
      <b/>
      <sz val="10"/>
      <name val="Verdana"/>
      <family val="2"/>
      <charset val="238"/>
    </font>
    <font>
      <b/>
      <sz val="10"/>
      <name val="Arial"/>
      <family val="2"/>
      <charset val="238"/>
    </font>
    <font>
      <b/>
      <sz val="10"/>
      <color rgb="FFFF0000"/>
      <name val="Verdana"/>
      <family val="2"/>
      <charset val="238"/>
    </font>
    <font>
      <b/>
      <sz val="12"/>
      <color theme="1"/>
      <name val="Arial"/>
      <family val="2"/>
    </font>
    <font>
      <sz val="10"/>
      <name val="Verdana"/>
      <family val="2"/>
      <charset val="238"/>
    </font>
    <font>
      <b/>
      <sz val="11"/>
      <color rgb="FF000000"/>
      <name val="Calibri"/>
      <family val="2"/>
      <scheme val="minor"/>
    </font>
    <font>
      <b/>
      <sz val="14"/>
      <color theme="0"/>
      <name val="Arial"/>
      <family val="2"/>
    </font>
    <font>
      <b/>
      <sz val="9"/>
      <color indexed="81"/>
      <name val="Tahoma"/>
      <family val="2"/>
    </font>
    <font>
      <b/>
      <sz val="10"/>
      <name val="Arial"/>
      <family val="2"/>
    </font>
  </fonts>
  <fills count="63">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bgColor indexed="64"/>
      </patternFill>
    </fill>
    <fill>
      <patternFill patternType="solid">
        <fgColor indexed="26"/>
      </patternFill>
    </fill>
    <fill>
      <patternFill patternType="solid">
        <fgColor rgb="FFFFFFCC"/>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D86212"/>
        <bgColor indexed="64"/>
      </patternFill>
    </fill>
  </fills>
  <borders count="2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61">
    <xf numFmtId="0" fontId="0" fillId="0" borderId="0"/>
    <xf numFmtId="164" fontId="1" fillId="0" borderId="0" applyFont="0" applyFill="0" applyBorder="0" applyAlignment="0" applyProtection="0"/>
    <xf numFmtId="0" fontId="3" fillId="0" borderId="0"/>
    <xf numFmtId="0" fontId="3" fillId="0" borderId="0"/>
    <xf numFmtId="0" fontId="3" fillId="0" borderId="0"/>
    <xf numFmtId="0" fontId="3" fillId="0" borderId="0"/>
    <xf numFmtId="0" fontId="1" fillId="0" borderId="0"/>
    <xf numFmtId="0" fontId="3" fillId="0" borderId="0"/>
    <xf numFmtId="0" fontId="4" fillId="0" borderId="0"/>
    <xf numFmtId="0" fontId="7" fillId="0" borderId="0" applyNumberFormat="0" applyFill="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8" borderId="7" applyNumberFormat="0" applyAlignment="0" applyProtection="0"/>
    <xf numFmtId="0" fontId="11" fillId="9" borderId="8" applyNumberFormat="0" applyAlignment="0" applyProtection="0"/>
    <xf numFmtId="0" fontId="13" fillId="0" borderId="9" applyNumberFormat="0" applyFill="0" applyAlignment="0" applyProtection="0"/>
    <xf numFmtId="0" fontId="14" fillId="10" borderId="10" applyNumberFormat="0" applyAlignment="0" applyProtection="0"/>
    <xf numFmtId="0" fontId="15" fillId="0" borderId="0" applyNumberFormat="0" applyFill="0" applyBorder="0" applyAlignment="0" applyProtection="0"/>
    <xf numFmtId="0" fontId="2" fillId="0" borderId="12" applyNumberFormat="0" applyFill="0" applyAlignment="0" applyProtection="0"/>
    <xf numFmtId="0" fontId="17"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8" fillId="0" borderId="0"/>
    <xf numFmtId="43"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0" fontId="20" fillId="0" borderId="0"/>
    <xf numFmtId="167" fontId="3" fillId="0" borderId="0" applyFont="0" applyFill="0" applyBorder="0" applyAlignment="0" applyProtection="0"/>
    <xf numFmtId="0" fontId="20" fillId="0" borderId="0"/>
    <xf numFmtId="0" fontId="3" fillId="0" borderId="0"/>
    <xf numFmtId="0" fontId="1"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xf numFmtId="0" fontId="22" fillId="0" borderId="0" applyNumberFormat="0" applyFill="0" applyBorder="0" applyAlignment="0" applyProtection="0"/>
    <xf numFmtId="9" fontId="3" fillId="0" borderId="0" applyFont="0" applyFill="0" applyBorder="0" applyAlignment="0" applyProtection="0"/>
    <xf numFmtId="0" fontId="3" fillId="0" borderId="0"/>
    <xf numFmtId="0" fontId="1" fillId="0" borderId="0"/>
    <xf numFmtId="165" fontId="3" fillId="0" borderId="0" applyFont="0" applyFill="0" applyBorder="0" applyAlignment="0" applyProtection="0"/>
    <xf numFmtId="0" fontId="19" fillId="0" borderId="0"/>
    <xf numFmtId="0" fontId="1" fillId="0" borderId="0"/>
    <xf numFmtId="0" fontId="19" fillId="0" borderId="0"/>
    <xf numFmtId="9" fontId="3" fillId="0" borderId="0" applyFont="0" applyFill="0" applyBorder="0" applyAlignment="0" applyProtection="0"/>
    <xf numFmtId="0" fontId="23" fillId="0" borderId="0" applyNumberFormat="0" applyFill="0" applyBorder="0" applyAlignment="0" applyProtection="0"/>
    <xf numFmtId="167" fontId="3" fillId="0" borderId="0" applyFont="0" applyFill="0" applyBorder="0" applyAlignment="0" applyProtection="0"/>
    <xf numFmtId="38" fontId="3" fillId="0" borderId="0"/>
    <xf numFmtId="0" fontId="24" fillId="7" borderId="0" applyNumberFormat="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9" fontId="19" fillId="0" borderId="0" applyFont="0" applyFill="0" applyBorder="0" applyAlignment="0" applyProtection="0"/>
    <xf numFmtId="0" fontId="17" fillId="15" borderId="0" applyNumberFormat="0" applyBorder="0" applyAlignment="0" applyProtection="0"/>
    <xf numFmtId="0" fontId="17" fillId="19" borderId="0" applyNumberFormat="0" applyBorder="0" applyAlignment="0" applyProtection="0"/>
    <xf numFmtId="165" fontId="19" fillId="0" borderId="0" applyFont="0" applyFill="0" applyBorder="0" applyAlignment="0" applyProtection="0"/>
    <xf numFmtId="0" fontId="3" fillId="0" borderId="0" applyNumberFormat="0" applyFill="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 fillId="0" borderId="0"/>
    <xf numFmtId="0" fontId="1" fillId="11" borderId="11" applyNumberFormat="0" applyFont="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0" fontId="3" fillId="0" borderId="0"/>
    <xf numFmtId="0" fontId="3"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0"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26" fillId="47" borderId="0" applyNumberFormat="0" applyBorder="0" applyAlignment="0" applyProtection="0"/>
    <xf numFmtId="0" fontId="26" fillId="44" borderId="0" applyNumberFormat="0" applyBorder="0" applyAlignment="0" applyProtection="0"/>
    <xf numFmtId="0" fontId="26" fillId="45" borderId="0" applyNumberFormat="0" applyBorder="0" applyAlignment="0" applyProtection="0"/>
    <xf numFmtId="0" fontId="26" fillId="48"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7" fillId="39" borderId="0" applyNumberFormat="0" applyBorder="0" applyAlignment="0" applyProtection="0"/>
    <xf numFmtId="0" fontId="12" fillId="9" borderId="7" applyNumberFormat="0" applyAlignment="0" applyProtection="0"/>
    <xf numFmtId="0" fontId="12" fillId="9" borderId="7" applyNumberFormat="0" applyAlignment="0" applyProtection="0"/>
    <xf numFmtId="0" fontId="28" fillId="51" borderId="13" applyNumberFormat="0" applyAlignment="0" applyProtection="0"/>
    <xf numFmtId="0" fontId="29" fillId="52" borderId="14" applyNumberFormat="0" applyAlignment="0" applyProtection="0"/>
    <xf numFmtId="0" fontId="30" fillId="0" borderId="15"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167" fontId="3" fillId="0" borderId="0" applyFont="0" applyFill="0" applyBorder="0" applyAlignment="0" applyProtection="0"/>
    <xf numFmtId="0" fontId="19" fillId="11" borderId="11" applyNumberFormat="0" applyFont="0" applyAlignment="0" applyProtection="0"/>
    <xf numFmtId="0" fontId="19" fillId="11" borderId="11" applyNumberFormat="0" applyFont="0" applyAlignment="0" applyProtection="0"/>
    <xf numFmtId="0" fontId="31" fillId="0" borderId="0" applyNumberFormat="0" applyFill="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55" borderId="0" applyNumberFormat="0" applyBorder="0" applyAlignment="0" applyProtection="0"/>
    <xf numFmtId="0" fontId="26" fillId="48" borderId="0" applyNumberFormat="0" applyBorder="0" applyAlignment="0" applyProtection="0"/>
    <xf numFmtId="0" fontId="26" fillId="49" borderId="0" applyNumberFormat="0" applyBorder="0" applyAlignment="0" applyProtection="0"/>
    <xf numFmtId="0" fontId="26" fillId="56" borderId="0" applyNumberFormat="0" applyBorder="0" applyAlignment="0" applyProtection="0"/>
    <xf numFmtId="0" fontId="10" fillId="8" borderId="7" applyNumberFormat="0" applyAlignment="0" applyProtection="0"/>
    <xf numFmtId="0" fontId="10" fillId="8" borderId="7" applyNumberFormat="0" applyAlignment="0" applyProtection="0"/>
    <xf numFmtId="168" fontId="3" fillId="0" borderId="0" applyFont="0" applyFill="0" applyBorder="0" applyAlignment="0" applyProtection="0"/>
    <xf numFmtId="0" fontId="32" fillId="0" borderId="0" applyNumberFormat="0" applyFill="0" applyBorder="0" applyAlignment="0" applyProtection="0">
      <alignment vertical="top"/>
      <protection locked="0"/>
    </xf>
    <xf numFmtId="0" fontId="21" fillId="0" borderId="2">
      <alignment horizontal="right" vertical="center"/>
    </xf>
    <xf numFmtId="0" fontId="1" fillId="36" borderId="2">
      <alignment horizontal="center" vertical="center"/>
    </xf>
    <xf numFmtId="0" fontId="21" fillId="0" borderId="2">
      <alignment horizontal="right" vertical="center"/>
    </xf>
    <xf numFmtId="0" fontId="1" fillId="36" borderId="2">
      <alignment horizontal="left" vertical="center"/>
    </xf>
    <xf numFmtId="0" fontId="1" fillId="36" borderId="2">
      <alignment horizontal="center" vertical="center"/>
    </xf>
    <xf numFmtId="0" fontId="33" fillId="36" borderId="2">
      <alignment horizontal="center" vertical="center"/>
    </xf>
    <xf numFmtId="0" fontId="1" fillId="0" borderId="2">
      <alignment horizontal="left" vertical="top"/>
    </xf>
    <xf numFmtId="0" fontId="1" fillId="0" borderId="2">
      <alignment horizontal="left" vertical="center"/>
    </xf>
    <xf numFmtId="0" fontId="21" fillId="0" borderId="2">
      <alignment horizontal="right" vertical="center"/>
    </xf>
    <xf numFmtId="0" fontId="21" fillId="0" borderId="2">
      <alignment horizontal="center" vertical="center"/>
    </xf>
    <xf numFmtId="0" fontId="33" fillId="57" borderId="2"/>
    <xf numFmtId="0" fontId="33" fillId="0" borderId="2">
      <alignment horizontal="center" vertical="center" wrapText="1"/>
    </xf>
    <xf numFmtId="0" fontId="34" fillId="36" borderId="2">
      <alignment horizontal="left" vertical="center" indent="1"/>
    </xf>
    <xf numFmtId="0" fontId="1" fillId="36" borderId="2">
      <alignment horizontal="left" vertical="center"/>
    </xf>
    <xf numFmtId="0" fontId="33" fillId="36" borderId="2">
      <alignment horizontal="center" vertical="center"/>
    </xf>
    <xf numFmtId="0" fontId="2" fillId="57" borderId="2">
      <alignment horizontal="center" vertical="center"/>
    </xf>
    <xf numFmtId="0" fontId="2" fillId="57" borderId="2">
      <alignment horizontal="left" vertical="center"/>
    </xf>
    <xf numFmtId="0" fontId="35" fillId="38"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9" fontId="3" fillId="0" borderId="0" applyFont="0" applyFill="0" applyBorder="0" applyAlignment="0" applyProtection="0"/>
    <xf numFmtId="170"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2" fontId="3" fillId="0" borderId="0" applyFont="0" applyFill="0" applyBorder="0" applyAlignment="0" applyProtection="0"/>
    <xf numFmtId="0" fontId="24" fillId="7" borderId="0" applyNumberFormat="0" applyBorder="0" applyAlignment="0" applyProtection="0"/>
    <xf numFmtId="0" fontId="24" fillId="7" borderId="0" applyNumberFormat="0" applyBorder="0" applyAlignment="0" applyProtection="0"/>
    <xf numFmtId="0" fontId="3" fillId="0" borderId="0"/>
    <xf numFmtId="0" fontId="3" fillId="0" borderId="0"/>
    <xf numFmtId="0" fontId="3" fillId="58" borderId="16"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6" fillId="51" borderId="17" applyNumberFormat="0" applyAlignment="0" applyProtection="0"/>
    <xf numFmtId="0" fontId="8" fillId="5" borderId="0" applyNumberFormat="0" applyBorder="0" applyAlignment="0" applyProtection="0"/>
    <xf numFmtId="0" fontId="8" fillId="5" borderId="0" applyNumberFormat="0" applyBorder="0" applyAlignment="0" applyProtection="0"/>
    <xf numFmtId="0" fontId="11" fillId="9" borderId="8" applyNumberFormat="0" applyAlignment="0" applyProtection="0"/>
    <xf numFmtId="0" fontId="11" fillId="9" borderId="8" applyNumberFormat="0" applyAlignment="0" applyProtection="0"/>
    <xf numFmtId="0" fontId="37" fillId="0" borderId="0"/>
    <xf numFmtId="0" fontId="16" fillId="0" borderId="0" applyNumberFormat="0" applyFill="0" applyBorder="0" applyAlignment="0" applyProtection="0"/>
    <xf numFmtId="0" fontId="16"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 fillId="0" borderId="4" applyNumberFormat="0" applyFill="0" applyAlignment="0" applyProtection="0"/>
    <xf numFmtId="0" fontId="5" fillId="0" borderId="4"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40" fillId="0" borderId="0" applyNumberFormat="0" applyFill="0" applyBorder="0" applyAlignment="0" applyProtection="0"/>
    <xf numFmtId="0" fontId="41" fillId="0" borderId="18" applyNumberFormat="0" applyFill="0" applyAlignment="0" applyProtection="0"/>
    <xf numFmtId="0" fontId="42" fillId="0" borderId="19" applyNumberFormat="0" applyFill="0" applyAlignment="0" applyProtection="0"/>
    <xf numFmtId="0" fontId="31" fillId="0" borderId="20" applyNumberFormat="0" applyFill="0" applyAlignment="0" applyProtection="0"/>
    <xf numFmtId="173" fontId="3" fillId="0" borderId="0" applyFont="0" applyFill="0" applyBorder="0" applyAlignment="0" applyProtection="0"/>
    <xf numFmtId="174" fontId="3"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0" fontId="14" fillId="10" borderId="10" applyNumberFormat="0" applyAlignment="0" applyProtection="0"/>
    <xf numFmtId="0" fontId="14" fillId="10" borderId="10" applyNumberFormat="0" applyAlignment="0" applyProtection="0"/>
    <xf numFmtId="0" fontId="19" fillId="0" borderId="0"/>
    <xf numFmtId="0" fontId="19" fillId="0" borderId="0"/>
    <xf numFmtId="0" fontId="4" fillId="0" borderId="0"/>
    <xf numFmtId="0" fontId="3" fillId="0" borderId="0" applyNumberFormat="0" applyFill="0" applyBorder="0" applyAlignment="0" applyProtection="0"/>
    <xf numFmtId="167" fontId="19" fillId="0" borderId="0" applyFont="0" applyFill="0" applyBorder="0" applyAlignment="0" applyProtection="0"/>
    <xf numFmtId="0" fontId="43" fillId="0" borderId="0"/>
    <xf numFmtId="0" fontId="1" fillId="0" borderId="0"/>
    <xf numFmtId="165" fontId="19" fillId="0" borderId="0" applyFont="0" applyFill="0" applyBorder="0" applyAlignment="0" applyProtection="0"/>
    <xf numFmtId="177" fontId="3" fillId="0" borderId="0"/>
    <xf numFmtId="0" fontId="1" fillId="0" borderId="0"/>
    <xf numFmtId="0" fontId="3" fillId="0" borderId="0" applyNumberFormat="0" applyFill="0" applyBorder="0" applyAlignment="0" applyProtection="0"/>
    <xf numFmtId="167" fontId="3" fillId="0" borderId="0" applyFont="0" applyFill="0" applyBorder="0" applyAlignment="0" applyProtection="0"/>
    <xf numFmtId="0" fontId="3" fillId="0" borderId="0" applyNumberFormat="0" applyFill="0" applyBorder="0" applyAlignment="0" applyProtection="0"/>
    <xf numFmtId="165" fontId="3" fillId="0" borderId="0" applyFont="0" applyFill="0" applyBorder="0" applyAlignment="0" applyProtection="0"/>
    <xf numFmtId="0" fontId="1" fillId="0" borderId="0"/>
    <xf numFmtId="41" fontId="3" fillId="0" borderId="0" applyFont="0" applyFill="0" applyBorder="0" applyAlignment="0" applyProtection="0"/>
    <xf numFmtId="165" fontId="3" fillId="0" borderId="0" applyFont="0" applyFill="0" applyBorder="0" applyAlignment="0" applyProtection="0"/>
    <xf numFmtId="0" fontId="3" fillId="0" borderId="0">
      <alignment vertical="top"/>
    </xf>
    <xf numFmtId="38" fontId="3" fillId="0" borderId="0"/>
    <xf numFmtId="38" fontId="3" fillId="0" borderId="0"/>
    <xf numFmtId="38" fontId="3" fillId="0" borderId="0"/>
    <xf numFmtId="38" fontId="3" fillId="0" borderId="0"/>
    <xf numFmtId="0" fontId="3" fillId="0" borderId="0"/>
    <xf numFmtId="0" fontId="19" fillId="0" borderId="0"/>
    <xf numFmtId="9" fontId="19" fillId="0" borderId="0" applyFont="0" applyFill="0" applyBorder="0" applyAlignment="0" applyProtection="0"/>
    <xf numFmtId="0" fontId="3" fillId="0" borderId="0"/>
    <xf numFmtId="0" fontId="1" fillId="0" borderId="0"/>
    <xf numFmtId="165" fontId="3" fillId="0" borderId="0" applyFont="0" applyFill="0" applyBorder="0" applyAlignment="0" applyProtection="0"/>
    <xf numFmtId="177" fontId="3" fillId="0" borderId="0"/>
    <xf numFmtId="167" fontId="3" fillId="0" borderId="0" applyFont="0" applyFill="0" applyBorder="0" applyAlignment="0" applyProtection="0"/>
    <xf numFmtId="0" fontId="3" fillId="0" borderId="0"/>
    <xf numFmtId="0" fontId="44" fillId="0" borderId="0" applyNumberFormat="0" applyFill="0" applyBorder="0" applyAlignment="0" applyProtection="0"/>
    <xf numFmtId="164" fontId="44" fillId="0" borderId="0" applyFont="0" applyFill="0" applyBorder="0" applyAlignment="0" applyProtection="0"/>
    <xf numFmtId="9" fontId="44" fillId="0" borderId="0" applyFont="0" applyFill="0" applyBorder="0" applyAlignment="0" applyProtection="0"/>
    <xf numFmtId="164" fontId="3" fillId="0" borderId="0" applyFont="0" applyFill="0" applyBorder="0" applyAlignment="0" applyProtection="0"/>
    <xf numFmtId="0" fontId="51" fillId="0" borderId="0"/>
    <xf numFmtId="0" fontId="25" fillId="0" borderId="0"/>
    <xf numFmtId="9" fontId="1" fillId="0" borderId="0" applyFont="0" applyFill="0" applyBorder="0" applyAlignment="0" applyProtection="0"/>
  </cellStyleXfs>
  <cellXfs count="118">
    <xf numFmtId="0" fontId="0" fillId="0" borderId="0" xfId="0"/>
    <xf numFmtId="1" fontId="46" fillId="2" borderId="0" xfId="0" applyNumberFormat="1" applyFont="1" applyFill="1" applyAlignment="1">
      <alignment horizontal="center" vertical="center"/>
    </xf>
    <xf numFmtId="0" fontId="46" fillId="0" borderId="0" xfId="0" applyFont="1" applyAlignment="1">
      <alignment horizontal="center" vertical="center"/>
    </xf>
    <xf numFmtId="0" fontId="46" fillId="0" borderId="0" xfId="0" applyFont="1" applyAlignment="1">
      <alignment horizontal="center" vertical="center" wrapText="1"/>
    </xf>
    <xf numFmtId="0" fontId="47" fillId="0" borderId="0" xfId="0" applyFont="1" applyAlignment="1">
      <alignment horizontal="center" vertical="center"/>
    </xf>
    <xf numFmtId="0" fontId="47" fillId="0" borderId="0" xfId="0" applyFont="1" applyAlignment="1">
      <alignment horizontal="center" vertical="center" wrapText="1"/>
    </xf>
    <xf numFmtId="2" fontId="50" fillId="2" borderId="0" xfId="0" applyNumberFormat="1" applyFont="1" applyFill="1" applyAlignment="1">
      <alignment horizontal="center"/>
    </xf>
    <xf numFmtId="178" fontId="50" fillId="2" borderId="0" xfId="1" applyNumberFormat="1" applyFont="1" applyFill="1" applyBorder="1" applyAlignment="1">
      <alignment horizontal="right" vertical="center"/>
    </xf>
    <xf numFmtId="0" fontId="2" fillId="0" borderId="0" xfId="0" applyFont="1"/>
    <xf numFmtId="0" fontId="47" fillId="0" borderId="0" xfId="0" applyFont="1" applyAlignment="1" applyProtection="1">
      <alignment horizontal="center" vertical="center"/>
      <protection hidden="1"/>
    </xf>
    <xf numFmtId="0" fontId="47" fillId="0" borderId="0" xfId="0" applyFont="1" applyAlignment="1" applyProtection="1">
      <alignment horizontal="left" vertical="center"/>
      <protection hidden="1"/>
    </xf>
    <xf numFmtId="0" fontId="47" fillId="0" borderId="0" xfId="0" applyFont="1" applyAlignment="1" applyProtection="1">
      <alignment horizontal="center" vertical="center" wrapText="1"/>
      <protection hidden="1"/>
    </xf>
    <xf numFmtId="0" fontId="47" fillId="0" borderId="0" xfId="0" applyFont="1" applyAlignment="1" applyProtection="1">
      <alignment horizontal="center" vertical="center"/>
      <protection locked="0"/>
    </xf>
    <xf numFmtId="0" fontId="45" fillId="60" borderId="0" xfId="0" applyFont="1" applyFill="1" applyAlignment="1" applyProtection="1">
      <alignment vertical="center"/>
      <protection hidden="1"/>
    </xf>
    <xf numFmtId="0" fontId="45" fillId="60" borderId="0" xfId="0" applyFont="1" applyFill="1" applyAlignment="1" applyProtection="1">
      <alignment horizontal="left" vertical="center"/>
      <protection hidden="1"/>
    </xf>
    <xf numFmtId="0" fontId="47" fillId="0" borderId="0" xfId="0" applyFont="1" applyAlignment="1">
      <alignment horizontal="left" vertical="center" wrapText="1"/>
    </xf>
    <xf numFmtId="2" fontId="49" fillId="2" borderId="3" xfId="0" applyNumberFormat="1" applyFont="1" applyFill="1" applyBorder="1" applyAlignment="1">
      <alignment horizontal="left" vertical="center"/>
    </xf>
    <xf numFmtId="0" fontId="49" fillId="0" borderId="3" xfId="0" applyFont="1" applyBorder="1" applyAlignment="1">
      <alignment horizontal="left" vertical="center"/>
    </xf>
    <xf numFmtId="178" fontId="50" fillId="2" borderId="0" xfId="1" applyNumberFormat="1" applyFont="1" applyFill="1" applyBorder="1" applyAlignment="1">
      <alignment horizontal="center" vertical="center"/>
    </xf>
    <xf numFmtId="0" fontId="55" fillId="60" borderId="0" xfId="0" applyFont="1" applyFill="1" applyAlignment="1" applyProtection="1">
      <alignment vertical="center"/>
      <protection hidden="1"/>
    </xf>
    <xf numFmtId="0" fontId="57" fillId="61" borderId="2" xfId="2" applyFont="1" applyFill="1" applyBorder="1" applyAlignment="1">
      <alignment horizontal="center" vertical="center" wrapText="1"/>
    </xf>
    <xf numFmtId="0" fontId="58" fillId="61" borderId="2" xfId="2" applyFont="1" applyFill="1" applyBorder="1" applyAlignment="1">
      <alignment horizontal="center" vertical="center" wrapText="1"/>
    </xf>
    <xf numFmtId="0" fontId="59" fillId="61" borderId="2" xfId="0" applyFont="1" applyFill="1" applyBorder="1" applyAlignment="1">
      <alignment horizontal="center" vertical="center" wrapText="1"/>
    </xf>
    <xf numFmtId="0" fontId="59" fillId="61" borderId="2" xfId="2" applyFont="1" applyFill="1" applyBorder="1" applyAlignment="1">
      <alignment horizontal="center" vertical="center" wrapText="1"/>
    </xf>
    <xf numFmtId="166" fontId="59" fillId="61" borderId="2" xfId="2" applyNumberFormat="1" applyFont="1" applyFill="1" applyBorder="1" applyAlignment="1">
      <alignment horizontal="center" vertical="center" wrapText="1"/>
    </xf>
    <xf numFmtId="9" fontId="59" fillId="61" borderId="2" xfId="3" applyNumberFormat="1" applyFont="1" applyFill="1" applyBorder="1" applyAlignment="1">
      <alignment horizontal="center" vertical="center" wrapText="1"/>
    </xf>
    <xf numFmtId="166" fontId="60" fillId="61" borderId="2" xfId="2" applyNumberFormat="1" applyFont="1" applyFill="1" applyBorder="1" applyAlignment="1">
      <alignment horizontal="center" vertical="center" wrapText="1"/>
    </xf>
    <xf numFmtId="0" fontId="61" fillId="0" borderId="2" xfId="2" applyFont="1" applyBorder="1" applyAlignment="1" applyProtection="1">
      <alignment horizontal="left" vertical="center" wrapText="1"/>
      <protection hidden="1"/>
    </xf>
    <xf numFmtId="0" fontId="61" fillId="0" borderId="2" xfId="64" applyFont="1" applyFill="1" applyBorder="1" applyAlignment="1" applyProtection="1">
      <alignment horizontal="left" vertical="center"/>
      <protection hidden="1"/>
    </xf>
    <xf numFmtId="1" fontId="62" fillId="0" borderId="2" xfId="64" applyNumberFormat="1" applyFont="1" applyFill="1" applyBorder="1" applyAlignment="1" applyProtection="1">
      <alignment horizontal="center" vertical="center"/>
      <protection hidden="1"/>
    </xf>
    <xf numFmtId="179" fontId="61" fillId="0" borderId="2" xfId="64" applyNumberFormat="1" applyFont="1" applyBorder="1" applyAlignment="1" applyProtection="1">
      <alignment horizontal="center" vertical="center"/>
      <protection hidden="1"/>
    </xf>
    <xf numFmtId="4" fontId="61" fillId="0" borderId="2" xfId="0" applyNumberFormat="1" applyFont="1" applyBorder="1" applyAlignment="1" applyProtection="1">
      <alignment horizontal="center" vertical="center" wrapText="1"/>
      <protection hidden="1"/>
    </xf>
    <xf numFmtId="0" fontId="63" fillId="4" borderId="2" xfId="0" applyFont="1" applyFill="1" applyBorder="1" applyAlignment="1" applyProtection="1">
      <alignment horizontal="center" vertical="center" wrapText="1"/>
      <protection hidden="1"/>
    </xf>
    <xf numFmtId="1" fontId="64" fillId="0" borderId="2" xfId="64" applyNumberFormat="1" applyFont="1" applyFill="1" applyBorder="1" applyAlignment="1" applyProtection="1">
      <alignment horizontal="center" vertical="center"/>
      <protection hidden="1"/>
    </xf>
    <xf numFmtId="0" fontId="63" fillId="0" borderId="2" xfId="0" applyFont="1" applyBorder="1" applyAlignment="1" applyProtection="1">
      <alignment horizontal="center" vertical="center" wrapText="1"/>
      <protection hidden="1"/>
    </xf>
    <xf numFmtId="179" fontId="61" fillId="0" borderId="2" xfId="64" applyNumberFormat="1" applyFont="1" applyFill="1" applyBorder="1" applyAlignment="1" applyProtection="1">
      <alignment horizontal="center" vertical="center"/>
      <protection hidden="1"/>
    </xf>
    <xf numFmtId="3" fontId="61" fillId="0" borderId="2" xfId="0" applyNumberFormat="1" applyFont="1" applyBorder="1" applyAlignment="1" applyProtection="1">
      <alignment horizontal="center" vertical="center"/>
      <protection hidden="1"/>
    </xf>
    <xf numFmtId="0" fontId="65" fillId="0" borderId="2" xfId="0" applyFont="1" applyBorder="1" applyAlignment="1" applyProtection="1">
      <alignment horizontal="center" vertical="center" wrapText="1"/>
      <protection hidden="1"/>
    </xf>
    <xf numFmtId="3" fontId="45" fillId="60" borderId="0" xfId="0" applyNumberFormat="1" applyFont="1" applyFill="1" applyAlignment="1" applyProtection="1">
      <alignment horizontal="left" vertical="center"/>
      <protection hidden="1"/>
    </xf>
    <xf numFmtId="0" fontId="53" fillId="0" borderId="0" xfId="0" applyFont="1" applyAlignment="1">
      <alignment vertical="center"/>
    </xf>
    <xf numFmtId="0" fontId="54" fillId="60" borderId="0" xfId="0" applyFont="1" applyFill="1" applyAlignment="1" applyProtection="1">
      <alignment vertical="center"/>
      <protection hidden="1"/>
    </xf>
    <xf numFmtId="9" fontId="45" fillId="60" borderId="0" xfId="260" applyFont="1" applyFill="1" applyBorder="1" applyAlignment="1" applyProtection="1">
      <alignment horizontal="left" vertical="top"/>
      <protection locked="0"/>
    </xf>
    <xf numFmtId="0" fontId="48" fillId="2" borderId="0" xfId="0" applyFont="1" applyFill="1" applyAlignment="1" applyProtection="1">
      <alignment horizontal="left" vertical="center"/>
      <protection hidden="1"/>
    </xf>
    <xf numFmtId="0" fontId="55" fillId="2" borderId="0" xfId="0" applyFont="1" applyFill="1" applyAlignment="1" applyProtection="1">
      <alignment horizontal="left" vertical="center"/>
      <protection hidden="1"/>
    </xf>
    <xf numFmtId="1" fontId="56" fillId="2" borderId="0" xfId="0" applyNumberFormat="1" applyFont="1" applyFill="1" applyAlignment="1" applyProtection="1">
      <alignment horizontal="left" vertical="center"/>
      <protection hidden="1"/>
    </xf>
    <xf numFmtId="1" fontId="46" fillId="2" borderId="0" xfId="0" applyNumberFormat="1" applyFont="1" applyFill="1" applyAlignment="1" applyProtection="1">
      <alignment horizontal="center" vertical="center"/>
      <protection hidden="1"/>
    </xf>
    <xf numFmtId="0" fontId="57" fillId="61" borderId="2" xfId="2" applyFont="1" applyFill="1" applyBorder="1" applyAlignment="1" applyProtection="1">
      <alignment horizontal="center" vertical="center" wrapText="1"/>
      <protection hidden="1"/>
    </xf>
    <xf numFmtId="0" fontId="63" fillId="59" borderId="2" xfId="0" applyFont="1" applyFill="1" applyBorder="1" applyAlignment="1" applyProtection="1">
      <alignment horizontal="center" vertical="center" wrapText="1"/>
      <protection locked="0"/>
    </xf>
    <xf numFmtId="0" fontId="53" fillId="0" borderId="24" xfId="0" applyFont="1" applyBorder="1" applyProtection="1">
      <protection locked="0"/>
    </xf>
    <xf numFmtId="0" fontId="61" fillId="0" borderId="2" xfId="0" applyFont="1" applyBorder="1" applyAlignment="1" applyProtection="1">
      <alignment horizontal="center" vertical="center" wrapText="1"/>
      <protection hidden="1"/>
    </xf>
    <xf numFmtId="0" fontId="65" fillId="0" borderId="25" xfId="0" applyFont="1" applyBorder="1" applyAlignment="1" applyProtection="1">
      <alignment horizontal="center" vertical="center" wrapText="1"/>
      <protection hidden="1"/>
    </xf>
    <xf numFmtId="2" fontId="62" fillId="0" borderId="2" xfId="64" applyNumberFormat="1" applyFont="1" applyFill="1" applyBorder="1" applyAlignment="1" applyProtection="1">
      <alignment horizontal="center" vertical="center"/>
      <protection hidden="1"/>
    </xf>
    <xf numFmtId="9" fontId="61" fillId="0" borderId="2" xfId="0" applyNumberFormat="1" applyFont="1" applyBorder="1" applyAlignment="1" applyProtection="1">
      <alignment horizontal="center" vertical="center" wrapText="1"/>
      <protection locked="0" hidden="1"/>
    </xf>
    <xf numFmtId="0" fontId="63" fillId="0" borderId="2" xfId="0" applyFont="1" applyBorder="1" applyAlignment="1" applyProtection="1">
      <alignment horizontal="center" vertical="center"/>
      <protection hidden="1"/>
    </xf>
    <xf numFmtId="0" fontId="66" fillId="3" borderId="22" xfId="2" applyFont="1" applyFill="1" applyBorder="1" applyAlignment="1" applyProtection="1">
      <alignment horizontal="center" vertical="center" wrapText="1"/>
      <protection hidden="1"/>
    </xf>
    <xf numFmtId="0" fontId="66" fillId="3" borderId="22" xfId="2" applyFont="1" applyFill="1" applyBorder="1" applyAlignment="1">
      <alignment horizontal="center" vertical="center" wrapText="1"/>
    </xf>
    <xf numFmtId="0" fontId="67" fillId="3" borderId="22" xfId="0" applyFont="1" applyFill="1" applyBorder="1" applyAlignment="1">
      <alignment horizontal="center" vertical="center" wrapText="1"/>
    </xf>
    <xf numFmtId="0" fontId="67" fillId="3" borderId="22" xfId="2" applyFont="1" applyFill="1" applyBorder="1" applyAlignment="1">
      <alignment horizontal="center" vertical="center" wrapText="1"/>
    </xf>
    <xf numFmtId="166" fontId="67" fillId="59" borderId="22" xfId="2" applyNumberFormat="1" applyFont="1" applyFill="1" applyBorder="1" applyAlignment="1">
      <alignment horizontal="center" vertical="center" wrapText="1"/>
    </xf>
    <xf numFmtId="166" fontId="67" fillId="4" borderId="22" xfId="2" applyNumberFormat="1" applyFont="1" applyFill="1" applyBorder="1" applyAlignment="1">
      <alignment horizontal="center" vertical="center" wrapText="1"/>
    </xf>
    <xf numFmtId="9" fontId="67" fillId="3" borderId="22" xfId="3" applyNumberFormat="1" applyFont="1" applyFill="1" applyBorder="1" applyAlignment="1">
      <alignment horizontal="center" vertical="center" wrapText="1"/>
    </xf>
    <xf numFmtId="9" fontId="67" fillId="3" borderId="23" xfId="3" applyNumberFormat="1" applyFont="1" applyFill="1" applyBorder="1" applyAlignment="1">
      <alignment horizontal="center" vertical="center" wrapText="1"/>
    </xf>
    <xf numFmtId="0" fontId="4" fillId="0" borderId="0" xfId="0" applyFont="1" applyAlignment="1">
      <alignment horizontal="center" vertical="center"/>
    </xf>
    <xf numFmtId="0" fontId="68" fillId="3" borderId="22" xfId="2" applyFont="1" applyFill="1" applyBorder="1" applyAlignment="1">
      <alignment horizontal="center" vertical="center" wrapText="1"/>
    </xf>
    <xf numFmtId="0" fontId="69" fillId="0" borderId="0" xfId="0" applyFont="1" applyAlignment="1" applyProtection="1">
      <alignment horizontal="center" vertical="center"/>
      <protection hidden="1"/>
    </xf>
    <xf numFmtId="0" fontId="70" fillId="3" borderId="22" xfId="2" applyFont="1" applyFill="1" applyBorder="1" applyAlignment="1">
      <alignment horizontal="center" vertical="center" wrapText="1"/>
    </xf>
    <xf numFmtId="4" fontId="62" fillId="0" borderId="2" xfId="64" applyNumberFormat="1" applyFont="1" applyFill="1" applyBorder="1" applyAlignment="1" applyProtection="1">
      <alignment horizontal="center" vertical="center"/>
      <protection hidden="1"/>
    </xf>
    <xf numFmtId="179" fontId="62" fillId="0" borderId="2" xfId="64" applyNumberFormat="1" applyFont="1" applyFill="1" applyBorder="1" applyAlignment="1" applyProtection="1">
      <alignment horizontal="center" vertical="center"/>
      <protection hidden="1"/>
    </xf>
    <xf numFmtId="14" fontId="0" fillId="0" borderId="0" xfId="0" applyNumberFormat="1"/>
    <xf numFmtId="0" fontId="71" fillId="0" borderId="0" xfId="0" applyFont="1"/>
    <xf numFmtId="9" fontId="61" fillId="0" borderId="3" xfId="64" applyNumberFormat="1" applyFont="1" applyBorder="1" applyAlignment="1" applyProtection="1">
      <alignment horizontal="center" vertical="center"/>
      <protection hidden="1"/>
    </xf>
    <xf numFmtId="2" fontId="62" fillId="0" borderId="2" xfId="64" applyNumberFormat="1" applyFont="1" applyBorder="1" applyAlignment="1" applyProtection="1">
      <alignment horizontal="center" vertical="center"/>
      <protection hidden="1"/>
    </xf>
    <xf numFmtId="179" fontId="61" fillId="0" borderId="1" xfId="64" applyNumberFormat="1" applyFont="1" applyBorder="1" applyAlignment="1" applyProtection="1">
      <alignment horizontal="center" vertical="center"/>
      <protection hidden="1"/>
    </xf>
    <xf numFmtId="1" fontId="61" fillId="0" borderId="2" xfId="64" applyNumberFormat="1" applyFont="1" applyFill="1" applyBorder="1" applyAlignment="1" applyProtection="1">
      <alignment horizontal="center" vertical="center"/>
      <protection hidden="1"/>
    </xf>
    <xf numFmtId="0" fontId="61" fillId="0" borderId="2" xfId="64" applyNumberFormat="1" applyFont="1" applyBorder="1" applyAlignment="1" applyProtection="1">
      <alignment horizontal="center" vertical="center"/>
      <protection hidden="1"/>
    </xf>
    <xf numFmtId="178" fontId="50" fillId="2" borderId="1" xfId="1" applyNumberFormat="1" applyFont="1" applyFill="1" applyBorder="1" applyAlignment="1">
      <alignment horizontal="center" vertical="center"/>
    </xf>
    <xf numFmtId="2" fontId="49" fillId="2" borderId="0" xfId="0" applyNumberFormat="1" applyFont="1" applyFill="1" applyAlignment="1">
      <alignment horizontal="right" vertical="center"/>
    </xf>
    <xf numFmtId="1" fontId="45" fillId="60" borderId="0" xfId="0" applyNumberFormat="1" applyFont="1" applyFill="1" applyAlignment="1" applyProtection="1">
      <alignment horizontal="left" vertical="center"/>
      <protection locked="0"/>
    </xf>
    <xf numFmtId="0" fontId="61" fillId="0" borderId="2" xfId="64" applyNumberFormat="1" applyFont="1" applyFill="1" applyBorder="1" applyAlignment="1" applyProtection="1">
      <alignment horizontal="center" vertical="center"/>
      <protection hidden="1"/>
    </xf>
    <xf numFmtId="1" fontId="61" fillId="0" borderId="2" xfId="64" applyNumberFormat="1" applyFont="1" applyFill="1" applyBorder="1" applyAlignment="1" applyProtection="1">
      <alignment horizontal="left" vertical="center"/>
      <protection hidden="1"/>
    </xf>
    <xf numFmtId="9" fontId="61" fillId="0" borderId="3" xfId="64" applyNumberFormat="1" applyFont="1" applyFill="1" applyBorder="1" applyAlignment="1" applyProtection="1">
      <alignment horizontal="center" vertical="center"/>
      <protection hidden="1"/>
    </xf>
    <xf numFmtId="179" fontId="61" fillId="0" borderId="1" xfId="64" applyNumberFormat="1" applyFont="1" applyFill="1" applyBorder="1" applyAlignment="1" applyProtection="1">
      <alignment horizontal="center" vertical="center"/>
      <protection hidden="1"/>
    </xf>
    <xf numFmtId="0" fontId="47" fillId="62" borderId="0" xfId="0" applyFont="1" applyFill="1" applyAlignment="1">
      <alignment horizontal="center" vertical="center"/>
    </xf>
    <xf numFmtId="0" fontId="72" fillId="62" borderId="0" xfId="0" applyFont="1" applyFill="1" applyAlignment="1">
      <alignment horizontal="center"/>
    </xf>
    <xf numFmtId="0" fontId="72" fillId="62" borderId="0" xfId="0" applyFont="1" applyFill="1" applyAlignment="1">
      <alignment horizontal="center" vertical="center"/>
    </xf>
    <xf numFmtId="1" fontId="61" fillId="0" borderId="2" xfId="64" applyNumberFormat="1" applyFont="1" applyBorder="1" applyAlignment="1" applyProtection="1">
      <alignment horizontal="center" vertical="center"/>
      <protection hidden="1"/>
    </xf>
    <xf numFmtId="0" fontId="61" fillId="59" borderId="2" xfId="0" applyFont="1" applyFill="1" applyBorder="1" applyAlignment="1" applyProtection="1">
      <alignment horizontal="center" vertical="center" wrapText="1"/>
      <protection locked="0"/>
    </xf>
    <xf numFmtId="179" fontId="2" fillId="0" borderId="0" xfId="260" applyNumberFormat="1" applyFont="1"/>
    <xf numFmtId="179" fontId="0" fillId="0" borderId="0" xfId="260" applyNumberFormat="1" applyFont="1"/>
    <xf numFmtId="9" fontId="67" fillId="4" borderId="23" xfId="3" applyNumberFormat="1" applyFont="1" applyFill="1" applyBorder="1" applyAlignment="1">
      <alignment horizontal="center" vertical="center" wrapText="1"/>
    </xf>
    <xf numFmtId="0" fontId="63" fillId="0" borderId="2" xfId="0" applyFont="1" applyBorder="1" applyAlignment="1" applyProtection="1">
      <alignment horizontal="center" vertical="center"/>
      <protection locked="0"/>
    </xf>
    <xf numFmtId="0" fontId="61" fillId="0" borderId="2" xfId="0" applyFont="1" applyBorder="1" applyAlignment="1" applyProtection="1">
      <alignment horizontal="center" vertical="center"/>
      <protection hidden="1"/>
    </xf>
    <xf numFmtId="1" fontId="63" fillId="0" borderId="2" xfId="0" applyNumberFormat="1" applyFont="1" applyBorder="1" applyAlignment="1" applyProtection="1">
      <alignment horizontal="center" vertical="center"/>
      <protection hidden="1"/>
    </xf>
    <xf numFmtId="49" fontId="46" fillId="0" borderId="0" xfId="0" applyNumberFormat="1" applyFont="1" applyAlignment="1">
      <alignment horizontal="center" vertical="center"/>
    </xf>
    <xf numFmtId="3" fontId="61" fillId="0" borderId="2" xfId="0" applyNumberFormat="1" applyFont="1" applyBorder="1" applyAlignment="1" applyProtection="1">
      <alignment horizontal="center" vertical="center"/>
      <protection locked="0"/>
    </xf>
    <xf numFmtId="0" fontId="74" fillId="2" borderId="0" xfId="0" applyFont="1" applyFill="1" applyAlignment="1" applyProtection="1">
      <alignment horizontal="left" vertical="center"/>
      <protection hidden="1"/>
    </xf>
    <xf numFmtId="0" fontId="2" fillId="60" borderId="0" xfId="0" applyFont="1" applyFill="1" applyAlignment="1">
      <alignment horizontal="center"/>
    </xf>
    <xf numFmtId="0" fontId="0" fillId="60" borderId="0" xfId="0" applyFill="1" applyAlignment="1" applyProtection="1">
      <alignment horizontal="center"/>
      <protection locked="0"/>
    </xf>
    <xf numFmtId="1" fontId="61" fillId="0" borderId="2" xfId="64" quotePrefix="1" applyNumberFormat="1" applyFont="1" applyFill="1" applyBorder="1" applyAlignment="1" applyProtection="1">
      <alignment horizontal="center" vertical="center"/>
      <protection hidden="1"/>
    </xf>
    <xf numFmtId="1" fontId="61" fillId="0" borderId="22" xfId="64" applyNumberFormat="1" applyFont="1" applyFill="1" applyBorder="1" applyAlignment="1" applyProtection="1">
      <alignment horizontal="center" vertical="center"/>
      <protection hidden="1"/>
    </xf>
    <xf numFmtId="1" fontId="61" fillId="0" borderId="22" xfId="64" applyNumberFormat="1" applyFont="1" applyBorder="1" applyAlignment="1" applyProtection="1">
      <alignment horizontal="left" vertical="center"/>
      <protection hidden="1"/>
    </xf>
    <xf numFmtId="1" fontId="62" fillId="0" borderId="22" xfId="64" applyNumberFormat="1" applyFont="1" applyFill="1" applyBorder="1" applyAlignment="1" applyProtection="1">
      <alignment horizontal="center" vertical="center"/>
      <protection hidden="1"/>
    </xf>
    <xf numFmtId="4" fontId="62" fillId="0" borderId="22" xfId="64" applyNumberFormat="1" applyFont="1" applyFill="1" applyBorder="1" applyAlignment="1" applyProtection="1">
      <alignment horizontal="center" vertical="center"/>
      <protection hidden="1"/>
    </xf>
    <xf numFmtId="179" fontId="62" fillId="0" borderId="22" xfId="64" applyNumberFormat="1" applyFont="1" applyFill="1" applyBorder="1" applyAlignment="1" applyProtection="1">
      <alignment horizontal="center" vertical="center"/>
      <protection hidden="1"/>
    </xf>
    <xf numFmtId="2" fontId="62" fillId="0" borderId="22" xfId="64" applyNumberFormat="1" applyFont="1" applyBorder="1" applyAlignment="1" applyProtection="1">
      <alignment horizontal="center" vertical="center"/>
      <protection hidden="1"/>
    </xf>
    <xf numFmtId="9" fontId="61" fillId="0" borderId="26" xfId="64" applyNumberFormat="1" applyFont="1" applyBorder="1" applyAlignment="1" applyProtection="1">
      <alignment horizontal="center" vertical="center"/>
      <protection hidden="1"/>
    </xf>
    <xf numFmtId="179" fontId="61" fillId="0" borderId="22" xfId="64" applyNumberFormat="1" applyFont="1" applyBorder="1" applyAlignment="1" applyProtection="1">
      <alignment horizontal="center" vertical="center"/>
      <protection hidden="1"/>
    </xf>
    <xf numFmtId="179" fontId="61" fillId="0" borderId="27" xfId="64" applyNumberFormat="1" applyFont="1" applyBorder="1" applyAlignment="1" applyProtection="1">
      <alignment horizontal="center" vertical="center"/>
      <protection hidden="1"/>
    </xf>
    <xf numFmtId="4" fontId="61" fillId="0" borderId="22" xfId="0" applyNumberFormat="1" applyFont="1" applyBorder="1" applyAlignment="1" applyProtection="1">
      <alignment horizontal="center" vertical="center" wrapText="1"/>
      <protection hidden="1"/>
    </xf>
    <xf numFmtId="3" fontId="61" fillId="0" borderId="22" xfId="0" applyNumberFormat="1" applyFont="1" applyBorder="1" applyAlignment="1" applyProtection="1">
      <alignment horizontal="center" vertical="center"/>
      <protection locked="0"/>
    </xf>
    <xf numFmtId="3" fontId="61" fillId="0" borderId="22" xfId="0" applyNumberFormat="1" applyFont="1" applyBorder="1" applyAlignment="1" applyProtection="1">
      <alignment horizontal="center" vertical="center"/>
      <protection hidden="1"/>
    </xf>
    <xf numFmtId="0" fontId="61" fillId="0" borderId="22" xfId="0" applyFont="1" applyBorder="1" applyAlignment="1" applyProtection="1">
      <alignment horizontal="center" vertical="center"/>
      <protection hidden="1"/>
    </xf>
    <xf numFmtId="0" fontId="61" fillId="59" borderId="22" xfId="0" applyFont="1" applyFill="1" applyBorder="1" applyAlignment="1" applyProtection="1">
      <alignment horizontal="center" vertical="center" wrapText="1"/>
      <protection locked="0"/>
    </xf>
    <xf numFmtId="0" fontId="63" fillId="4" borderId="22" xfId="0" applyFont="1" applyFill="1" applyBorder="1" applyAlignment="1" applyProtection="1">
      <alignment horizontal="center" vertical="center" wrapText="1"/>
      <protection hidden="1"/>
    </xf>
    <xf numFmtId="1" fontId="64" fillId="0" borderId="22" xfId="64" applyNumberFormat="1" applyFont="1" applyFill="1" applyBorder="1" applyAlignment="1" applyProtection="1">
      <alignment horizontal="center" vertical="center"/>
      <protection hidden="1"/>
    </xf>
    <xf numFmtId="0" fontId="63" fillId="0" borderId="22" xfId="0" applyFont="1" applyBorder="1" applyAlignment="1" applyProtection="1">
      <alignment horizontal="center" vertical="center" wrapText="1"/>
      <protection hidden="1"/>
    </xf>
    <xf numFmtId="0" fontId="65" fillId="0" borderId="22" xfId="0" applyFont="1" applyBorder="1" applyAlignment="1" applyProtection="1">
      <alignment horizontal="center" vertical="center" wrapText="1"/>
      <protection hidden="1"/>
    </xf>
    <xf numFmtId="2" fontId="49" fillId="2" borderId="21" xfId="0" applyNumberFormat="1" applyFont="1" applyFill="1" applyBorder="1" applyAlignment="1">
      <alignment horizontal="center" vertical="center" wrapText="1"/>
    </xf>
  </cellXfs>
  <cellStyles count="261">
    <cellStyle name="20 % - Accent1" xfId="81" xr:uid="{00000000-0005-0000-0000-000000000000}"/>
    <cellStyle name="20 % - Accent1 2" xfId="82" xr:uid="{00000000-0005-0000-0000-000001000000}"/>
    <cellStyle name="20 % - Accent2" xfId="83" xr:uid="{00000000-0005-0000-0000-000002000000}"/>
    <cellStyle name="20 % - Accent2 2" xfId="84" xr:uid="{00000000-0005-0000-0000-000003000000}"/>
    <cellStyle name="20 % - Accent3" xfId="85" xr:uid="{00000000-0005-0000-0000-000004000000}"/>
    <cellStyle name="20 % - Accent3 2" xfId="86" xr:uid="{00000000-0005-0000-0000-000005000000}"/>
    <cellStyle name="20 % - Accent4" xfId="87" xr:uid="{00000000-0005-0000-0000-000006000000}"/>
    <cellStyle name="20 % - Accent4 2" xfId="88" xr:uid="{00000000-0005-0000-0000-000007000000}"/>
    <cellStyle name="20 % - Accent5" xfId="89" xr:uid="{00000000-0005-0000-0000-000008000000}"/>
    <cellStyle name="20 % - Accent5 2" xfId="90" xr:uid="{00000000-0005-0000-0000-000009000000}"/>
    <cellStyle name="20 % - Accent6" xfId="91" xr:uid="{00000000-0005-0000-0000-00000A000000}"/>
    <cellStyle name="20 % - Accent6 2" xfId="92" xr:uid="{00000000-0005-0000-0000-00000B000000}"/>
    <cellStyle name="20% — akcent 1" xfId="19" builtinId="30" customBuiltin="1"/>
    <cellStyle name="20% — akcent 2" xfId="22" builtinId="34" customBuiltin="1"/>
    <cellStyle name="20% — akcent 3" xfId="25" builtinId="38" customBuiltin="1"/>
    <cellStyle name="20% — akcent 4" xfId="28" builtinId="42" customBuiltin="1"/>
    <cellStyle name="20% — akcent 5" xfId="31" builtinId="46" customBuiltin="1"/>
    <cellStyle name="20% — akcent 6" xfId="34" builtinId="50" customBuiltin="1"/>
    <cellStyle name="20% - Énfasis1" xfId="93" xr:uid="{00000000-0005-0000-0000-000012000000}"/>
    <cellStyle name="20% - Énfasis2" xfId="94" xr:uid="{00000000-0005-0000-0000-000013000000}"/>
    <cellStyle name="20% - Énfasis3" xfId="95" xr:uid="{00000000-0005-0000-0000-000014000000}"/>
    <cellStyle name="20% - Énfasis4" xfId="96" xr:uid="{00000000-0005-0000-0000-000015000000}"/>
    <cellStyle name="20% - Énfasis5" xfId="97" xr:uid="{00000000-0005-0000-0000-000016000000}"/>
    <cellStyle name="20% - Énfasis6" xfId="98" xr:uid="{00000000-0005-0000-0000-000017000000}"/>
    <cellStyle name="40 % - Accent1" xfId="99" xr:uid="{00000000-0005-0000-0000-000018000000}"/>
    <cellStyle name="40 % - Accent1 2" xfId="100" xr:uid="{00000000-0005-0000-0000-000019000000}"/>
    <cellStyle name="40 % - Accent2" xfId="101" xr:uid="{00000000-0005-0000-0000-00001A000000}"/>
    <cellStyle name="40 % - Accent2 2" xfId="102" xr:uid="{00000000-0005-0000-0000-00001B000000}"/>
    <cellStyle name="40 % - Accent3" xfId="103" xr:uid="{00000000-0005-0000-0000-00001C000000}"/>
    <cellStyle name="40 % - Accent3 2" xfId="104" xr:uid="{00000000-0005-0000-0000-00001D000000}"/>
    <cellStyle name="40 % - Accent4" xfId="105" xr:uid="{00000000-0005-0000-0000-00001E000000}"/>
    <cellStyle name="40 % - Accent4 2" xfId="106" xr:uid="{00000000-0005-0000-0000-00001F000000}"/>
    <cellStyle name="40 % - Accent5" xfId="107" xr:uid="{00000000-0005-0000-0000-000020000000}"/>
    <cellStyle name="40 % - Accent5 2" xfId="108" xr:uid="{00000000-0005-0000-0000-000021000000}"/>
    <cellStyle name="40 % - Accent6" xfId="109" xr:uid="{00000000-0005-0000-0000-000022000000}"/>
    <cellStyle name="40 % - Accent6 2" xfId="110" xr:uid="{00000000-0005-0000-0000-000023000000}"/>
    <cellStyle name="40% — akcent 1" xfId="20" builtinId="31" customBuiltin="1"/>
    <cellStyle name="40% — akcent 2" xfId="23" builtinId="35" customBuiltin="1"/>
    <cellStyle name="40% — akcent 3" xfId="26" builtinId="39" customBuiltin="1"/>
    <cellStyle name="40% — akcent 4" xfId="29" builtinId="43" customBuiltin="1"/>
    <cellStyle name="40% — akcent 5" xfId="32" builtinId="47" customBuiltin="1"/>
    <cellStyle name="40% — akcent 6" xfId="35" builtinId="51" customBuiltin="1"/>
    <cellStyle name="40% - Énfasis1" xfId="111" xr:uid="{00000000-0005-0000-0000-00002A000000}"/>
    <cellStyle name="40% - Énfasis2" xfId="112" xr:uid="{00000000-0005-0000-0000-00002B000000}"/>
    <cellStyle name="40% - Énfasis3" xfId="113" xr:uid="{00000000-0005-0000-0000-00002C000000}"/>
    <cellStyle name="40% - Énfasis4" xfId="114" xr:uid="{00000000-0005-0000-0000-00002D000000}"/>
    <cellStyle name="40% - Énfasis5" xfId="115" xr:uid="{00000000-0005-0000-0000-00002E000000}"/>
    <cellStyle name="40% - Énfasis6" xfId="116" xr:uid="{00000000-0005-0000-0000-00002F000000}"/>
    <cellStyle name="60 % - Accent1" xfId="117" xr:uid="{00000000-0005-0000-0000-000030000000}"/>
    <cellStyle name="60 % - Accent1 2" xfId="118" xr:uid="{00000000-0005-0000-0000-000031000000}"/>
    <cellStyle name="60 % - Accent2" xfId="119" xr:uid="{00000000-0005-0000-0000-000032000000}"/>
    <cellStyle name="60 % - Accent2 2" xfId="120" xr:uid="{00000000-0005-0000-0000-000033000000}"/>
    <cellStyle name="60 % - Accent3" xfId="121" xr:uid="{00000000-0005-0000-0000-000034000000}"/>
    <cellStyle name="60 % - Accent3 2" xfId="122" xr:uid="{00000000-0005-0000-0000-000035000000}"/>
    <cellStyle name="60 % - Accent4" xfId="123" xr:uid="{00000000-0005-0000-0000-000036000000}"/>
    <cellStyle name="60 % - Accent4 2" xfId="124" xr:uid="{00000000-0005-0000-0000-000037000000}"/>
    <cellStyle name="60 % - Accent5" xfId="125" xr:uid="{00000000-0005-0000-0000-000038000000}"/>
    <cellStyle name="60 % - Accent5 2" xfId="126" xr:uid="{00000000-0005-0000-0000-000039000000}"/>
    <cellStyle name="60 % - Accent6" xfId="127" xr:uid="{00000000-0005-0000-0000-00003A000000}"/>
    <cellStyle name="60 % - Accent6 2" xfId="128" xr:uid="{00000000-0005-0000-0000-00003B000000}"/>
    <cellStyle name="60% - Accent1 2" xfId="66" xr:uid="{00000000-0005-0000-0000-000074000000}"/>
    <cellStyle name="60% - Accent2 2" xfId="67" xr:uid="{00000000-0005-0000-0000-000075000000}"/>
    <cellStyle name="60% - Accent3 2" xfId="70" xr:uid="{00000000-0005-0000-0000-000076000000}"/>
    <cellStyle name="60% - Accent4 2" xfId="71" xr:uid="{00000000-0005-0000-0000-000077000000}"/>
    <cellStyle name="60% - Accent5 2" xfId="72" xr:uid="{00000000-0005-0000-0000-000078000000}"/>
    <cellStyle name="60% - Accent6 2" xfId="73" xr:uid="{00000000-0005-0000-0000-000079000000}"/>
    <cellStyle name="60% - Énfasis1" xfId="129" xr:uid="{00000000-0005-0000-0000-000042000000}"/>
    <cellStyle name="60% - Énfasis2" xfId="130" xr:uid="{00000000-0005-0000-0000-000043000000}"/>
    <cellStyle name="60% - Énfasis3" xfId="131" xr:uid="{00000000-0005-0000-0000-000044000000}"/>
    <cellStyle name="60% - Énfasis4" xfId="132" xr:uid="{00000000-0005-0000-0000-000045000000}"/>
    <cellStyle name="60% - Énfasis5" xfId="133" xr:uid="{00000000-0005-0000-0000-000046000000}"/>
    <cellStyle name="60% - Énfasis6" xfId="134" xr:uid="{00000000-0005-0000-0000-000047000000}"/>
    <cellStyle name="Akcent 1" xfId="18" builtinId="29" customBuiltin="1"/>
    <cellStyle name="Akcent 2" xfId="21" builtinId="33" customBuiltin="1"/>
    <cellStyle name="Akcent 3" xfId="24" builtinId="37" customBuiltin="1"/>
    <cellStyle name="Akcent 4" xfId="27" builtinId="41" customBuiltin="1"/>
    <cellStyle name="Akcent 5" xfId="30" builtinId="45" customBuiltin="1"/>
    <cellStyle name="Akcent 6" xfId="33" builtinId="49" customBuiltin="1"/>
    <cellStyle name="Avertissement" xfId="135" xr:uid="{00000000-0005-0000-0000-00004E000000}"/>
    <cellStyle name="Avertissement 2" xfId="136" xr:uid="{00000000-0005-0000-0000-00004F000000}"/>
    <cellStyle name="Buena" xfId="137" xr:uid="{00000000-0005-0000-0000-000051000000}"/>
    <cellStyle name="Calcul" xfId="138" xr:uid="{00000000-0005-0000-0000-000052000000}"/>
    <cellStyle name="Calcul 2" xfId="139" xr:uid="{00000000-0005-0000-0000-000053000000}"/>
    <cellStyle name="Celda de comprobación" xfId="141" xr:uid="{00000000-0005-0000-0000-000056000000}"/>
    <cellStyle name="Celda vinculada" xfId="142" xr:uid="{00000000-0005-0000-0000-000057000000}"/>
    <cellStyle name="Cellule liée" xfId="143" xr:uid="{00000000-0005-0000-0000-000058000000}"/>
    <cellStyle name="Cellule liée 2" xfId="144" xr:uid="{00000000-0005-0000-0000-000059000000}"/>
    <cellStyle name="Comma 2" xfId="48" xr:uid="{53C9C46C-D011-4FC3-B9FA-516AA6EF2E44}"/>
    <cellStyle name="Comma 2 2" xfId="145" xr:uid="{00000000-0005-0000-0000-00005B000000}"/>
    <cellStyle name="Comma 3" xfId="76" xr:uid="{00000000-0005-0000-0000-00005C000000}"/>
    <cellStyle name="Comma 4" xfId="37" xr:uid="{00000000-0005-0000-0000-00007E000000}"/>
    <cellStyle name="Comma 5" xfId="255" xr:uid="{00000000-0005-0000-0000-000014010000}"/>
    <cellStyle name="Comma 6" xfId="257" xr:uid="{00000000-0005-0000-0000-000017010000}"/>
    <cellStyle name="Commentaire" xfId="146" xr:uid="{00000000-0005-0000-0000-00005D000000}"/>
    <cellStyle name="Commentaire 2" xfId="147" xr:uid="{00000000-0005-0000-0000-00005E000000}"/>
    <cellStyle name="Dane wyjściowe" xfId="13" builtinId="21" customBuiltin="1"/>
    <cellStyle name="Dobry" xfId="10" builtinId="26" customBuiltin="1"/>
    <cellStyle name="Dziesiętny" xfId="1" builtinId="3"/>
    <cellStyle name="Encabezado 4" xfId="148" xr:uid="{00000000-0005-0000-0000-00005F000000}"/>
    <cellStyle name="Énfasis1" xfId="149" xr:uid="{00000000-0005-0000-0000-000060000000}"/>
    <cellStyle name="Énfasis2" xfId="150" xr:uid="{00000000-0005-0000-0000-000061000000}"/>
    <cellStyle name="Énfasis3" xfId="151" xr:uid="{00000000-0005-0000-0000-000062000000}"/>
    <cellStyle name="Énfasis4" xfId="152" xr:uid="{00000000-0005-0000-0000-000063000000}"/>
    <cellStyle name="Énfasis5" xfId="153" xr:uid="{00000000-0005-0000-0000-000064000000}"/>
    <cellStyle name="Énfasis6" xfId="154" xr:uid="{00000000-0005-0000-0000-000065000000}"/>
    <cellStyle name="Entrada" xfId="12" xr:uid="{00000000-0005-0000-0000-000066000000}"/>
    <cellStyle name="Entrée" xfId="155" xr:uid="{00000000-0005-0000-0000-000067000000}"/>
    <cellStyle name="Entrée 2" xfId="156" xr:uid="{00000000-0005-0000-0000-000068000000}"/>
    <cellStyle name="Euro" xfId="38" xr:uid="{00000000-0005-0000-0000-000001000000}"/>
    <cellStyle name="Euro 2" xfId="54" xr:uid="{00000000-0005-0000-0000-00006A000000}"/>
    <cellStyle name="Euro 3" xfId="157" xr:uid="{00000000-0005-0000-0000-000069000000}"/>
    <cellStyle name="Euro 3 2" xfId="239" xr:uid="{00000000-0005-0000-0000-000004000000}"/>
    <cellStyle name="Euro 3 3" xfId="250" xr:uid="{00000000-0005-0000-0000-000003000000}"/>
    <cellStyle name="Euro 4" xfId="236" xr:uid="{00000000-0005-0000-0000-000005000000}"/>
    <cellStyle name="Hipervínculo_Earnings Projection &amp; Analysis Program" xfId="158" xr:uid="{00000000-0005-0000-0000-000071000000}"/>
    <cellStyle name="IBM Cognos - Calculated Column" xfId="159" xr:uid="{00000000-0005-0000-0000-000072000000}"/>
    <cellStyle name="IBM Cognos - Calculated Column Name" xfId="160" xr:uid="{00000000-0005-0000-0000-000073000000}"/>
    <cellStyle name="IBM Cognos - Calculated Row" xfId="161" xr:uid="{00000000-0005-0000-0000-000074000000}"/>
    <cellStyle name="IBM Cognos - Calculated Row Name" xfId="162" xr:uid="{00000000-0005-0000-0000-000075000000}"/>
    <cellStyle name="IBM Cognos - Column Name" xfId="163" xr:uid="{00000000-0005-0000-0000-000076000000}"/>
    <cellStyle name="IBM Cognos - Column Template" xfId="164" xr:uid="{00000000-0005-0000-0000-000077000000}"/>
    <cellStyle name="IBM Cognos - Group Name" xfId="165" xr:uid="{00000000-0005-0000-0000-000078000000}"/>
    <cellStyle name="IBM Cognos - List Name" xfId="166" xr:uid="{00000000-0005-0000-0000-000079000000}"/>
    <cellStyle name="IBM Cognos - Measure" xfId="167" xr:uid="{00000000-0005-0000-0000-00007A000000}"/>
    <cellStyle name="IBM Cognos - Measure Name" xfId="168" xr:uid="{00000000-0005-0000-0000-00007B000000}"/>
    <cellStyle name="IBM Cognos - Measure Summary" xfId="169" xr:uid="{00000000-0005-0000-0000-00007C000000}"/>
    <cellStyle name="IBM Cognos - Measure Template" xfId="170" xr:uid="{00000000-0005-0000-0000-00007D000000}"/>
    <cellStyle name="IBM Cognos - More" xfId="171" xr:uid="{00000000-0005-0000-0000-00007E000000}"/>
    <cellStyle name="IBM Cognos - Row Name" xfId="172" xr:uid="{00000000-0005-0000-0000-00007F000000}"/>
    <cellStyle name="IBM Cognos - Row Template" xfId="173" xr:uid="{00000000-0005-0000-0000-000080000000}"/>
    <cellStyle name="IBM Cognos - Summary Column Name" xfId="174" xr:uid="{00000000-0005-0000-0000-000081000000}"/>
    <cellStyle name="IBM Cognos - Summary Row Name" xfId="175" xr:uid="{00000000-0005-0000-0000-000082000000}"/>
    <cellStyle name="Incorrecto" xfId="176" xr:uid="{00000000-0005-0000-0000-000083000000}"/>
    <cellStyle name="Insatisfaisant" xfId="177" xr:uid="{00000000-0005-0000-0000-000085000000}"/>
    <cellStyle name="Insatisfaisant 2" xfId="178" xr:uid="{00000000-0005-0000-0000-000086000000}"/>
    <cellStyle name="Komórka połączona" xfId="14" builtinId="24" customBuiltin="1"/>
    <cellStyle name="Komórka zaznaczona" xfId="15" builtinId="23" customBuiltin="1"/>
    <cellStyle name="Migliaia (0)_foglio" xfId="238" xr:uid="{00000000-0005-0000-0000-000006000000}"/>
    <cellStyle name="Migliaia_foglio" xfId="63" xr:uid="{00000000-0005-0000-0000-000007000000}"/>
    <cellStyle name="Millares [0]_2003 Retail TP" xfId="179" xr:uid="{00000000-0005-0000-0000-000088000000}"/>
    <cellStyle name="Millares_2003 Retail TP" xfId="180" xr:uid="{00000000-0005-0000-0000-000089000000}"/>
    <cellStyle name="Milliers 2" xfId="43" xr:uid="{571F5B6A-F686-414A-83D5-F62C52EF2686}"/>
    <cellStyle name="Milliers 3" xfId="181" xr:uid="{00000000-0005-0000-0000-00008B000000}"/>
    <cellStyle name="Milliers 3 2" xfId="252" xr:uid="{00000000-0005-0000-0000-00000A000000}"/>
    <cellStyle name="Milliers 3 3" xfId="60" xr:uid="{00000000-0005-0000-0000-000009000000}"/>
    <cellStyle name="Milliers 4" xfId="182" xr:uid="{00000000-0005-0000-0000-00008C000000}"/>
    <cellStyle name="Milliers 4 2" xfId="234" xr:uid="{00000000-0005-0000-0000-00000B000000}"/>
    <cellStyle name="Milliers 5" xfId="227" xr:uid="{00000000-0005-0000-0000-00000C000000}"/>
    <cellStyle name="Moneda [0]_FRA- LI" xfId="183" xr:uid="{00000000-0005-0000-0000-00008D000000}"/>
    <cellStyle name="Moneda 2" xfId="230" xr:uid="{00000000-0005-0000-0000-00000D000000}"/>
    <cellStyle name="Moneda_FRA- LI" xfId="184" xr:uid="{00000000-0005-0000-0000-00008E000000}"/>
    <cellStyle name="Monétaire 2" xfId="68" xr:uid="{00000000-0005-0000-0000-00000E000000}"/>
    <cellStyle name="Nagłówek 1" xfId="214" builtinId="16" customBuiltin="1"/>
    <cellStyle name="Nagłówek 2" xfId="215" builtinId="17" customBuiltin="1"/>
    <cellStyle name="Nagłówek 3" xfId="216" builtinId="18" customBuiltin="1"/>
    <cellStyle name="Nagłówek 4" xfId="9" builtinId="19" customBuiltin="1"/>
    <cellStyle name="Neutral 2" xfId="62" xr:uid="{00000000-0005-0000-0000-0000B5000000}"/>
    <cellStyle name="Neutre" xfId="185" xr:uid="{00000000-0005-0000-0000-000090000000}"/>
    <cellStyle name="Neutre 2" xfId="186" xr:uid="{00000000-0005-0000-0000-000091000000}"/>
    <cellStyle name="Normal 10" xfId="64" xr:uid="{00000000-0005-0000-0000-0000F2000000}"/>
    <cellStyle name="Normal 10 2" xfId="249" xr:uid="{00000000-0005-0000-0000-000010000000}"/>
    <cellStyle name="Normal 11" xfId="69" xr:uid="{00000000-0005-0000-0000-0000F3000000}"/>
    <cellStyle name="Normal 11 2" xfId="237" xr:uid="{00000000-0005-0000-0000-000011000000}"/>
    <cellStyle name="Normal 12" xfId="235" xr:uid="{00000000-0005-0000-0000-0000F4000000}"/>
    <cellStyle name="Normal 13" xfId="233" xr:uid="{00000000-0005-0000-0000-0000F5000000}"/>
    <cellStyle name="Normal 14" xfId="36" xr:uid="{00000000-0005-0000-0000-0000BB000000}"/>
    <cellStyle name="Normal 14 2" xfId="253" xr:uid="{00000000-0005-0000-0000-0000BB000000}"/>
    <cellStyle name="Normal 15" xfId="254" xr:uid="{00000000-0005-0000-0000-000015010000}"/>
    <cellStyle name="Normal 16" xfId="258" xr:uid="{B2FFE2BF-8AD6-44F8-8B34-2BD9370217FF}"/>
    <cellStyle name="Normal 17" xfId="259" xr:uid="{0AE5D06C-8E77-4866-8597-AC5EC6318346}"/>
    <cellStyle name="Normal 2" xfId="6" xr:uid="{18A60CCE-4ACE-4500-92D3-FAC6A83D831D}"/>
    <cellStyle name="Normal 2 2" xfId="46" xr:uid="{AE5CF34C-CF9A-4B40-800E-C038FE6981DD}"/>
    <cellStyle name="Normal 2 2 2" xfId="187" xr:uid="{00000000-0005-0000-0000-000095000000}"/>
    <cellStyle name="Normal 2 2 3" xfId="55" xr:uid="{00000000-0005-0000-0000-000094000000}"/>
    <cellStyle name="Normal 2 3" xfId="44" xr:uid="{9EC2D540-A4AE-4AEB-8D94-330AF055A9DC}"/>
    <cellStyle name="Normal 2 3 2" xfId="78" xr:uid="{00000000-0005-0000-0000-000096000000}"/>
    <cellStyle name="Normal 2 4" xfId="52" xr:uid="{00000000-0005-0000-0000-000093000000}"/>
    <cellStyle name="Normal 2 5" xfId="240" xr:uid="{00000000-0005-0000-0000-000012000000}"/>
    <cellStyle name="Normal 2_Argentina" xfId="188" xr:uid="{00000000-0005-0000-0000-000097000000}"/>
    <cellStyle name="Normal 3" xfId="39" xr:uid="{00000000-0005-0000-0000-000004000000}"/>
    <cellStyle name="Normal 3 2" xfId="4" xr:uid="{CB86D9B7-59A4-4249-B06A-4F8E0B4B7089}"/>
    <cellStyle name="Normal 3 2 2" xfId="5" xr:uid="{B88B08D7-9446-4492-BA4A-84FF11F18C9B}"/>
    <cellStyle name="Normal 3 3" xfId="53" xr:uid="{00000000-0005-0000-0000-000098000000}"/>
    <cellStyle name="Normal 4" xfId="3" xr:uid="{EA0326D8-A4BC-4132-9068-9F2C8896E5D4}"/>
    <cellStyle name="Normal 4 2" xfId="223" xr:uid="{00000000-0005-0000-0000-00009B000000}"/>
    <cellStyle name="Normal 4 3" xfId="56" xr:uid="{00000000-0005-0000-0000-00009A000000}"/>
    <cellStyle name="Normal 5" xfId="2" xr:uid="{DF59F4F7-7F00-4440-998D-C64D18F52485}"/>
    <cellStyle name="Normal 5 2" xfId="45" xr:uid="{ABAB32F4-BEC6-410E-82A7-CDB5E229925D}"/>
    <cellStyle name="Normal 5 2 2" xfId="231" xr:uid="{00000000-0005-0000-0000-000019000000}"/>
    <cellStyle name="Normal 5 3" xfId="224" xr:uid="{00000000-0005-0000-0000-00009C000000}"/>
    <cellStyle name="Normal 5 4" xfId="251" xr:uid="{00000000-0005-0000-0000-000018000000}"/>
    <cellStyle name="Normal 6" xfId="41" xr:uid="{4F4BAC63-B50D-46E1-94F9-FEE2339610FE}"/>
    <cellStyle name="Normal 6 2" xfId="225" xr:uid="{00000000-0005-0000-0000-00009D000000}"/>
    <cellStyle name="Normal 6 3" xfId="246" xr:uid="{00000000-0005-0000-0000-00001A000000}"/>
    <cellStyle name="Normal 7" xfId="42" xr:uid="{782536B1-A89A-4521-A471-2C19319DE96E}"/>
    <cellStyle name="Normal 7 2" xfId="74" xr:uid="{00000000-0005-0000-0000-00009E000000}"/>
    <cellStyle name="Normal 7 3" xfId="228" xr:uid="{00000000-0005-0000-0000-00001B000000}"/>
    <cellStyle name="Normal 8" xfId="47" xr:uid="{771EA8ED-B3A0-444D-8104-2B76A41E4E15}"/>
    <cellStyle name="Normal 8 2" xfId="226" xr:uid="{00000000-0005-0000-0000-00009F000000}"/>
    <cellStyle name="Normal 8 3" xfId="229" xr:uid="{00000000-0005-0000-0000-00001C000000}"/>
    <cellStyle name="Normal 9" xfId="49" xr:uid="{00000000-0005-0000-0000-0000B8000000}"/>
    <cellStyle name="Normal 9 2" xfId="232" xr:uid="{00000000-0005-0000-0000-00001D000000}"/>
    <cellStyle name="Normale 2" xfId="57" xr:uid="{00000000-0005-0000-0000-0000A2000000}"/>
    <cellStyle name="Normalny" xfId="0" builtinId="0"/>
    <cellStyle name="Notas" xfId="189" xr:uid="{00000000-0005-0000-0000-0000A4000000}"/>
    <cellStyle name="Note 2" xfId="75" xr:uid="{00000000-0005-0000-0000-0000A5000000}"/>
    <cellStyle name="Obliczenia" xfId="140" builtinId="22" customBuiltin="1"/>
    <cellStyle name="Percent 2" xfId="190" xr:uid="{00000000-0005-0000-0000-0000A8000000}"/>
    <cellStyle name="Percent 3" xfId="77" xr:uid="{00000000-0005-0000-0000-0000A9000000}"/>
    <cellStyle name="Percent 4" xfId="51" xr:uid="{00000000-0005-0000-0000-0000CA000000}"/>
    <cellStyle name="Percent 5" xfId="40" xr:uid="{00000000-0005-0000-0000-0000E2000000}"/>
    <cellStyle name="Percent 6" xfId="256" xr:uid="{00000000-0005-0000-0000-000016010000}"/>
    <cellStyle name="Porcentaje 2" xfId="65" xr:uid="{00000000-0005-0000-0000-00001E000000}"/>
    <cellStyle name="Pourcentage 2" xfId="58" xr:uid="{00000000-0005-0000-0000-0000AA000000}"/>
    <cellStyle name="Pourcentage 2 2" xfId="191" xr:uid="{00000000-0005-0000-0000-0000AB000000}"/>
    <cellStyle name="Pourcentage 2 3" xfId="247" xr:uid="{00000000-0005-0000-0000-00001F000000}"/>
    <cellStyle name="Pourcentage 3" xfId="192" xr:uid="{00000000-0005-0000-0000-0000AC000000}"/>
    <cellStyle name="Procentowy" xfId="260" builtinId="5"/>
    <cellStyle name="Salida" xfId="193" xr:uid="{00000000-0005-0000-0000-0000AD000000}"/>
    <cellStyle name="Satisfaisant" xfId="194" xr:uid="{00000000-0005-0000-0000-0000AE000000}"/>
    <cellStyle name="Satisfaisant 2" xfId="195" xr:uid="{00000000-0005-0000-0000-0000AF000000}"/>
    <cellStyle name="SepMiglRosso" xfId="241" xr:uid="{00000000-0005-0000-0000-000020000000}"/>
    <cellStyle name="SepMiglRosso 2" xfId="242" xr:uid="{00000000-0005-0000-0000-000021000000}"/>
    <cellStyle name="SepMiglRosso 2 2" xfId="243" xr:uid="{00000000-0005-0000-0000-000022000000}"/>
    <cellStyle name="SepMiglRosso 3" xfId="244" xr:uid="{00000000-0005-0000-0000-000023000000}"/>
    <cellStyle name="SepMiglRosso 4" xfId="61" xr:uid="{00000000-0005-0000-0000-000024000000}"/>
    <cellStyle name="Sortie" xfId="196" xr:uid="{00000000-0005-0000-0000-0000B0000000}"/>
    <cellStyle name="Sortie 2" xfId="197" xr:uid="{00000000-0005-0000-0000-0000B1000000}"/>
    <cellStyle name="Standard_P&amp;LACT99D1" xfId="198" xr:uid="{00000000-0005-0000-0000-0000B2000000}"/>
    <cellStyle name="Style 1" xfId="8" xr:uid="{E672411F-F4E9-44A5-A363-A1260133AEA7}"/>
    <cellStyle name="Style 1 2" xfId="7" xr:uid="{44F54B4A-2351-4E77-A58C-4F30380CB8FF}"/>
    <cellStyle name="Style 1 2 2" xfId="80" xr:uid="{00000000-0005-0000-0000-0000B4000000}"/>
    <cellStyle name="Style 1 3" xfId="79" xr:uid="{00000000-0005-0000-0000-0000B5000000}"/>
    <cellStyle name="Style 1 3 2" xfId="245" xr:uid="{00000000-0005-0000-0000-000028000000}"/>
    <cellStyle name="Style 1 4" xfId="50" xr:uid="{00000000-0005-0000-0000-0000B3000000}"/>
    <cellStyle name="Style 1 4 2" xfId="248" xr:uid="{00000000-0005-0000-0000-000029000000}"/>
    <cellStyle name="Suma" xfId="17" builtinId="25" customBuiltin="1"/>
    <cellStyle name="Tekst objaśnienia" xfId="202" builtinId="53" customBuiltin="1"/>
    <cellStyle name="Tekst ostrzeżenia" xfId="16" builtinId="11" customBuiltin="1"/>
    <cellStyle name="Texte explicatif" xfId="199" xr:uid="{00000000-0005-0000-0000-0000B6000000}"/>
    <cellStyle name="Texte explicatif 2" xfId="200" xr:uid="{00000000-0005-0000-0000-0000B7000000}"/>
    <cellStyle name="Texto de advertencia" xfId="201" xr:uid="{00000000-0005-0000-0000-0000B8000000}"/>
    <cellStyle name="Title 2" xfId="59" xr:uid="{00000000-0005-0000-0000-0000DD000000}"/>
    <cellStyle name="Titre" xfId="203" xr:uid="{00000000-0005-0000-0000-0000BB000000}"/>
    <cellStyle name="Titre 2" xfId="204" xr:uid="{00000000-0005-0000-0000-0000BC000000}"/>
    <cellStyle name="Titre 1" xfId="205" xr:uid="{00000000-0005-0000-0000-0000BD000000}"/>
    <cellStyle name="Titre 1 2" xfId="206" xr:uid="{00000000-0005-0000-0000-0000BE000000}"/>
    <cellStyle name="Titre 2" xfId="207" xr:uid="{00000000-0005-0000-0000-0000BF000000}"/>
    <cellStyle name="Titre 2 2" xfId="208" xr:uid="{00000000-0005-0000-0000-0000C0000000}"/>
    <cellStyle name="Titre 3" xfId="209" xr:uid="{00000000-0005-0000-0000-0000C1000000}"/>
    <cellStyle name="Titre 3 2" xfId="210" xr:uid="{00000000-0005-0000-0000-0000C2000000}"/>
    <cellStyle name="Titre 4" xfId="211" xr:uid="{00000000-0005-0000-0000-0000C3000000}"/>
    <cellStyle name="Titre 4 2" xfId="212" xr:uid="{00000000-0005-0000-0000-0000C4000000}"/>
    <cellStyle name="Título" xfId="213" xr:uid="{00000000-0005-0000-0000-0000C5000000}"/>
    <cellStyle name="Tusental (0)_CAPEX2001Bud" xfId="217" xr:uid="{00000000-0005-0000-0000-0000CA000000}"/>
    <cellStyle name="Tusental_CAPEX2001Bud" xfId="218" xr:uid="{00000000-0005-0000-0000-0000CB000000}"/>
    <cellStyle name="Valuta (0)_CAPEX2001Bud" xfId="219" xr:uid="{00000000-0005-0000-0000-0000CC000000}"/>
    <cellStyle name="Valuta_CAPEX2001Bud" xfId="220" xr:uid="{00000000-0005-0000-0000-0000CD000000}"/>
    <cellStyle name="Vérification" xfId="221" xr:uid="{00000000-0005-0000-0000-0000CE000000}"/>
    <cellStyle name="Vérification 2" xfId="222" xr:uid="{00000000-0005-0000-0000-0000CF000000}"/>
    <cellStyle name="Zły" xfId="11" builtinId="27" customBuiltin="1"/>
  </cellStyles>
  <dxfs count="42">
    <dxf>
      <fill>
        <patternFill>
          <bgColor indexed="13"/>
        </patternFill>
      </fill>
    </dxf>
    <dxf>
      <font>
        <color rgb="FF9C0006"/>
      </font>
      <fill>
        <patternFill>
          <bgColor rgb="FFFFC7CE"/>
        </patternFill>
      </fill>
    </dxf>
    <dxf>
      <font>
        <b val="0"/>
        <i val="0"/>
        <strike val="0"/>
        <condense val="0"/>
        <extend val="0"/>
        <outline val="0"/>
        <shadow val="0"/>
        <u val="none"/>
        <vertAlign val="baseline"/>
        <sz val="10"/>
        <color rgb="FF000000"/>
        <name val="Lato"/>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rgb="FF000000"/>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Lato"/>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0"/>
        <color theme="1"/>
        <name val="Lato"/>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0"/>
        <color theme="1"/>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Lato"/>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i val="0"/>
        <strike val="0"/>
        <condense val="0"/>
        <extend val="0"/>
        <outline val="0"/>
        <shadow val="0"/>
        <u val="none"/>
        <vertAlign val="baseline"/>
        <sz val="10"/>
        <color auto="1"/>
        <name val="Lato"/>
        <family val="2"/>
        <charset val="238"/>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4"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Lato"/>
        <family val="2"/>
        <charset val="238"/>
        <scheme val="none"/>
      </font>
      <numFmt numFmtId="0" formatCode="General"/>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0" formatCode="General"/>
      <fill>
        <patternFill patternType="solid">
          <fgColor indexed="64"/>
          <bgColor rgb="FFFFFFCC"/>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Lato"/>
        <family val="2"/>
        <charset val="238"/>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Lato"/>
        <family val="2"/>
        <charset val="238"/>
        <scheme val="none"/>
      </font>
      <numFmt numFmtId="4"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numFmt numFmtId="4"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b val="0"/>
        <i val="0"/>
        <strike val="0"/>
        <condense val="0"/>
        <extend val="0"/>
        <outline val="0"/>
        <shadow val="0"/>
        <u val="none"/>
        <vertAlign val="baseline"/>
        <sz val="10"/>
        <color auto="1"/>
        <name val="Lato"/>
        <family val="2"/>
        <charset val="238"/>
        <scheme val="none"/>
      </font>
      <numFmt numFmtId="179" formatCode="0.0%"/>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numFmt numFmtId="179" formatCode="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numFmt numFmtId="1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12"/>
        <color auto="1"/>
        <name val="Lato"/>
        <family val="2"/>
        <charset val="238"/>
        <scheme val="none"/>
      </font>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2"/>
        <color auto="1"/>
        <name val="Lato"/>
        <family val="2"/>
        <charset val="238"/>
        <scheme val="none"/>
      </font>
      <numFmt numFmtId="179" formatCode="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2"/>
        <color auto="1"/>
        <name val="Lato"/>
        <family val="2"/>
        <charset val="238"/>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2"/>
        <color auto="1"/>
        <name val="Lato"/>
        <family val="2"/>
        <charset val="238"/>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1" formatCode="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auto="1"/>
        <name val="Lato"/>
        <family val="2"/>
        <charset val="238"/>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Lato"/>
        <family val="2"/>
        <charset val="238"/>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rgb="FF000000"/>
        <name val="Lato"/>
        <family val="2"/>
        <charset val="238"/>
        <scheme val="none"/>
      </font>
      <alignment horizontal="center" vertical="center" textRotation="0" wrapText="1" indent="0" justifyLastLine="0" shrinkToFit="0" readingOrder="0"/>
      <protection locked="1" hidden="1"/>
    </dxf>
    <dxf>
      <font>
        <b/>
        <i val="0"/>
        <strike val="0"/>
        <condense val="0"/>
        <extend val="0"/>
        <outline val="0"/>
        <shadow val="0"/>
        <u val="none"/>
        <vertAlign val="baseline"/>
        <sz val="10"/>
        <color auto="1"/>
        <name val="Arial"/>
        <family val="2"/>
        <charset val="238"/>
        <scheme val="none"/>
      </font>
      <numFmt numFmtId="13" formatCode="0%"/>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AEE89718-C611-44DA-BF7C-5D0DD10AC2F9}"/>
  </tableStyles>
  <colors>
    <mruColors>
      <color rgb="FFFFFFCC"/>
      <color rgb="FFFF00FF"/>
      <color rgb="FFCC66FF"/>
      <color rgb="FF9900CC"/>
      <color rgb="FFD86212"/>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sheetMetadata" Target="metadata.xml"/><Relationship Id="rId5" Type="http://schemas.microsoft.com/office/2007/relationships/slicerCache" Target="slicerCaches/slicerCache2.xml"/><Relationship Id="rId15" Type="http://schemas.openxmlformats.org/officeDocument/2006/relationships/customXml" Target="../customXml/item3.xml"/><Relationship Id="rId10" Type="http://schemas.openxmlformats.org/officeDocument/2006/relationships/sharedStrings" Target="sharedStrings.xml"/><Relationship Id="rId4" Type="http://schemas.microsoft.com/office/2007/relationships/slicerCache" Target="slicerCaches/slicerCache1.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719568</xdr:colOff>
      <xdr:row>1</xdr:row>
      <xdr:rowOff>224606</xdr:rowOff>
    </xdr:from>
    <xdr:to>
      <xdr:col>14</xdr:col>
      <xdr:colOff>1291715</xdr:colOff>
      <xdr:row>9</xdr:row>
      <xdr:rowOff>186137</xdr:rowOff>
    </xdr:to>
    <mc:AlternateContent xmlns:mc="http://schemas.openxmlformats.org/markup-compatibility/2006" xmlns:sle15="http://schemas.microsoft.com/office/drawing/2012/slicer">
      <mc:Choice Requires="sle15">
        <xdr:graphicFrame macro="">
          <xdr:nvGraphicFramePr>
            <xdr:cNvPr id="16" name="Kategoria 1">
              <a:extLst>
                <a:ext uri="{FF2B5EF4-FFF2-40B4-BE49-F238E27FC236}">
                  <a16:creationId xmlns:a16="http://schemas.microsoft.com/office/drawing/2014/main" id="{FF4B4F31-8853-44C6-9EBE-0E7F11630CE0}"/>
                </a:ext>
              </a:extLst>
            </xdr:cNvPr>
            <xdr:cNvGraphicFramePr/>
          </xdr:nvGraphicFramePr>
          <xdr:xfrm>
            <a:off x="0" y="0"/>
            <a:ext cx="0" cy="0"/>
          </xdr:xfrm>
          <a:graphic>
            <a:graphicData uri="http://schemas.microsoft.com/office/drawing/2010/slicer">
              <sle:slicer xmlns:sle="http://schemas.microsoft.com/office/drawing/2010/slicer" name="Kategoria 1"/>
            </a:graphicData>
          </a:graphic>
        </xdr:graphicFrame>
      </mc:Choice>
      <mc:Fallback xmlns="">
        <xdr:sp macro="" textlink="">
          <xdr:nvSpPr>
            <xdr:cNvPr id="0" name=""/>
            <xdr:cNvSpPr>
              <a:spLocks noTextEdit="1"/>
            </xdr:cNvSpPr>
          </xdr:nvSpPr>
          <xdr:spPr>
            <a:xfrm>
              <a:off x="15175156" y="224606"/>
              <a:ext cx="1872030" cy="16648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15</xdr:col>
      <xdr:colOff>4218</xdr:colOff>
      <xdr:row>1</xdr:row>
      <xdr:rowOff>225517</xdr:rowOff>
    </xdr:from>
    <xdr:to>
      <xdr:col>20</xdr:col>
      <xdr:colOff>795562</xdr:colOff>
      <xdr:row>10</xdr:row>
      <xdr:rowOff>35036</xdr:rowOff>
    </xdr:to>
    <mc:AlternateContent xmlns:mc="http://schemas.openxmlformats.org/markup-compatibility/2006" xmlns:sle15="http://schemas.microsoft.com/office/drawing/2012/slicer">
      <mc:Choice Requires="sle15">
        <xdr:graphicFrame macro="">
          <xdr:nvGraphicFramePr>
            <xdr:cNvPr id="17" name="Podkategoria 1">
              <a:extLst>
                <a:ext uri="{FF2B5EF4-FFF2-40B4-BE49-F238E27FC236}">
                  <a16:creationId xmlns:a16="http://schemas.microsoft.com/office/drawing/2014/main" id="{526439B3-70BD-49D2-B4EF-96FFB7EA5BD7}"/>
                </a:ext>
              </a:extLst>
            </xdr:cNvPr>
            <xdr:cNvGraphicFramePr/>
          </xdr:nvGraphicFramePr>
          <xdr:xfrm>
            <a:off x="0" y="0"/>
            <a:ext cx="0" cy="0"/>
          </xdr:xfrm>
          <a:graphic>
            <a:graphicData uri="http://schemas.microsoft.com/office/drawing/2010/slicer">
              <sle:slicer xmlns:sle="http://schemas.microsoft.com/office/drawing/2010/slicer" name="Podkategoria 1"/>
            </a:graphicData>
          </a:graphic>
        </xdr:graphicFrame>
      </mc:Choice>
      <mc:Fallback xmlns="">
        <xdr:sp macro="" textlink="">
          <xdr:nvSpPr>
            <xdr:cNvPr id="0" name=""/>
            <xdr:cNvSpPr>
              <a:spLocks noTextEdit="1"/>
            </xdr:cNvSpPr>
          </xdr:nvSpPr>
          <xdr:spPr>
            <a:xfrm>
              <a:off x="17059571" y="225517"/>
              <a:ext cx="3155785" cy="171451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oneCellAnchor>
    <xdr:from>
      <xdr:col>0</xdr:col>
      <xdr:colOff>97273</xdr:colOff>
      <xdr:row>5</xdr:row>
      <xdr:rowOff>116279</xdr:rowOff>
    </xdr:from>
    <xdr:ext cx="1816506" cy="578486"/>
    <xdr:pic>
      <xdr:nvPicPr>
        <xdr:cNvPr id="6" name="Picture 5" descr="Bic Logo New">
          <a:extLst>
            <a:ext uri="{FF2B5EF4-FFF2-40B4-BE49-F238E27FC236}">
              <a16:creationId xmlns:a16="http://schemas.microsoft.com/office/drawing/2014/main" id="{7CE294C2-FC4A-403B-94F9-C6AFA936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273" y="1012750"/>
          <a:ext cx="1816506" cy="578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11</xdr:col>
      <xdr:colOff>33838</xdr:colOff>
      <xdr:row>1</xdr:row>
      <xdr:rowOff>225150</xdr:rowOff>
    </xdr:from>
    <xdr:to>
      <xdr:col>13</xdr:col>
      <xdr:colOff>682731</xdr:colOff>
      <xdr:row>7</xdr:row>
      <xdr:rowOff>193557</xdr:rowOff>
    </xdr:to>
    <mc:AlternateContent xmlns:mc="http://schemas.openxmlformats.org/markup-compatibility/2006" xmlns:sle15="http://schemas.microsoft.com/office/drawing/2012/slicer">
      <mc:Choice Requires="sle15">
        <xdr:graphicFrame macro="">
          <xdr:nvGraphicFramePr>
            <xdr:cNvPr id="18" name="Zamówione produkty">
              <a:extLst>
                <a:ext uri="{FF2B5EF4-FFF2-40B4-BE49-F238E27FC236}">
                  <a16:creationId xmlns:a16="http://schemas.microsoft.com/office/drawing/2014/main" id="{B380A036-C2F7-46F0-899F-6CE205C8DAF1}"/>
                </a:ext>
              </a:extLst>
            </xdr:cNvPr>
            <xdr:cNvGraphicFramePr/>
          </xdr:nvGraphicFramePr>
          <xdr:xfrm>
            <a:off x="0" y="0"/>
            <a:ext cx="0" cy="0"/>
          </xdr:xfrm>
          <a:graphic>
            <a:graphicData uri="http://schemas.microsoft.com/office/drawing/2010/slicer">
              <sle:slicer xmlns:sle="http://schemas.microsoft.com/office/drawing/2010/slicer" name="Zamówione produkty"/>
            </a:graphicData>
          </a:graphic>
        </xdr:graphicFrame>
      </mc:Choice>
      <mc:Fallback xmlns="">
        <xdr:sp macro="" textlink="">
          <xdr:nvSpPr>
            <xdr:cNvPr id="0" name=""/>
            <xdr:cNvSpPr>
              <a:spLocks noTextEdit="1"/>
            </xdr:cNvSpPr>
          </xdr:nvSpPr>
          <xdr:spPr>
            <a:xfrm>
              <a:off x="13256779" y="225150"/>
              <a:ext cx="1881540" cy="126828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4</xdr:col>
      <xdr:colOff>0</xdr:colOff>
      <xdr:row>4</xdr:row>
      <xdr:rowOff>100075</xdr:rowOff>
    </xdr:from>
    <xdr:to>
      <xdr:col>6</xdr:col>
      <xdr:colOff>1443365</xdr:colOff>
      <xdr:row>10</xdr:row>
      <xdr:rowOff>176373</xdr:rowOff>
    </xdr:to>
    <xdr:grpSp>
      <xdr:nvGrpSpPr>
        <xdr:cNvPr id="10" name="Group 4">
          <a:extLst>
            <a:ext uri="{FF2B5EF4-FFF2-40B4-BE49-F238E27FC236}">
              <a16:creationId xmlns:a16="http://schemas.microsoft.com/office/drawing/2014/main" id="{7B6C75F5-02F2-4AAC-AFB4-501C6055F524}"/>
            </a:ext>
          </a:extLst>
        </xdr:cNvPr>
        <xdr:cNvGrpSpPr/>
      </xdr:nvGrpSpPr>
      <xdr:grpSpPr>
        <a:xfrm>
          <a:off x="9169400" y="798575"/>
          <a:ext cx="1443365" cy="1295498"/>
          <a:chOff x="9846946" y="710564"/>
          <a:chExt cx="1531619" cy="1410652"/>
        </a:xfrm>
      </xdr:grpSpPr>
      <xdr:sp macro="" textlink="">
        <xdr:nvSpPr>
          <xdr:cNvPr id="11" name="Star: 32 Points 6">
            <a:extLst>
              <a:ext uri="{FF2B5EF4-FFF2-40B4-BE49-F238E27FC236}">
                <a16:creationId xmlns:a16="http://schemas.microsoft.com/office/drawing/2014/main" id="{D31DC3E3-5BE1-10F1-9E14-81E195486ECA}"/>
              </a:ext>
            </a:extLst>
          </xdr:cNvPr>
          <xdr:cNvSpPr/>
        </xdr:nvSpPr>
        <xdr:spPr>
          <a:xfrm>
            <a:off x="9846946" y="710564"/>
            <a:ext cx="1531619" cy="1410652"/>
          </a:xfrm>
          <a:prstGeom prst="star32">
            <a:avLst/>
          </a:prstGeom>
          <a:solidFill>
            <a:srgbClr val="D86212"/>
          </a:solidFill>
          <a:ln>
            <a:solidFill>
              <a:srgbClr val="D8621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a:p>
        </xdr:txBody>
      </xdr:sp>
      <xdr:sp macro="" textlink="">
        <xdr:nvSpPr>
          <xdr:cNvPr id="12" name="TextBox 7">
            <a:extLst>
              <a:ext uri="{FF2B5EF4-FFF2-40B4-BE49-F238E27FC236}">
                <a16:creationId xmlns:a16="http://schemas.microsoft.com/office/drawing/2014/main" id="{CD51F088-1000-6D3F-D1A7-E04A404FF824}"/>
              </a:ext>
            </a:extLst>
          </xdr:cNvPr>
          <xdr:cNvSpPr txBox="1"/>
        </xdr:nvSpPr>
        <xdr:spPr>
          <a:xfrm>
            <a:off x="9938834" y="1159191"/>
            <a:ext cx="1379220" cy="332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400" b="1">
                <a:solidFill>
                  <a:schemeClr val="bg1"/>
                </a:solidFill>
              </a:rPr>
              <a:t>AKTUALIZACJA</a:t>
            </a:r>
            <a:endParaRPr lang="en-US" sz="1400" b="1">
              <a:solidFill>
                <a:schemeClr val="bg1"/>
              </a:solidFill>
            </a:endParaRPr>
          </a:p>
        </xdr:txBody>
      </xdr:sp>
      <xdr:sp macro="" textlink="">
        <xdr:nvSpPr>
          <xdr:cNvPr id="13" name="TextBox 8">
            <a:extLst>
              <a:ext uri="{FF2B5EF4-FFF2-40B4-BE49-F238E27FC236}">
                <a16:creationId xmlns:a16="http://schemas.microsoft.com/office/drawing/2014/main" id="{E228A411-4663-51E1-DF29-687D8C8F6EA5}"/>
              </a:ext>
            </a:extLst>
          </xdr:cNvPr>
          <xdr:cNvSpPr txBox="1"/>
        </xdr:nvSpPr>
        <xdr:spPr>
          <a:xfrm>
            <a:off x="10099330" y="1382553"/>
            <a:ext cx="1192529" cy="3214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800" b="1">
                <a:solidFill>
                  <a:schemeClr val="bg1"/>
                </a:solidFill>
              </a:rPr>
              <a:t>03.2025</a:t>
            </a:r>
            <a:endParaRPr lang="en-US" sz="1800" b="1">
              <a:solidFill>
                <a:schemeClr val="bg1"/>
              </a:solidFill>
            </a:endParaRPr>
          </a:p>
        </xdr:txBody>
      </xdr:sp>
    </xdr:grpSp>
    <xdr:clientData/>
  </xdr:twoCellAnchor>
  <xdr:twoCellAnchor editAs="oneCell">
    <xdr:from>
      <xdr:col>4</xdr:col>
      <xdr:colOff>0</xdr:colOff>
      <xdr:row>0</xdr:row>
      <xdr:rowOff>0</xdr:rowOff>
    </xdr:from>
    <xdr:to>
      <xdr:col>6</xdr:col>
      <xdr:colOff>1552942</xdr:colOff>
      <xdr:row>4</xdr:row>
      <xdr:rowOff>33418</xdr:rowOff>
    </xdr:to>
    <xdr:pic>
      <xdr:nvPicPr>
        <xdr:cNvPr id="2" name="Picture 1">
          <a:extLst>
            <a:ext uri="{FF2B5EF4-FFF2-40B4-BE49-F238E27FC236}">
              <a16:creationId xmlns:a16="http://schemas.microsoft.com/office/drawing/2014/main" id="{94324B51-8A79-4778-BFA0-8F898B61BB26}"/>
            </a:ext>
          </a:extLst>
        </xdr:cNvPr>
        <xdr:cNvPicPr>
          <a:picLocks noChangeAspect="1"/>
        </xdr:cNvPicPr>
      </xdr:nvPicPr>
      <xdr:blipFill>
        <a:blip xmlns:r="http://schemas.openxmlformats.org/officeDocument/2006/relationships" r:embed="rId2"/>
        <a:stretch>
          <a:fillRect/>
        </a:stretch>
      </xdr:blipFill>
      <xdr:spPr>
        <a:xfrm>
          <a:off x="8729382" y="0"/>
          <a:ext cx="1552942" cy="728183"/>
        </a:xfrm>
        <a:prstGeom prst="rect">
          <a:avLst/>
        </a:prstGeom>
      </xdr:spPr>
    </xdr:pic>
    <xdr:clientData/>
  </xdr:twoCellAnchor>
  <xdr:twoCellAnchor editAs="oneCell">
    <xdr:from>
      <xdr:col>0</xdr:col>
      <xdr:colOff>582706</xdr:colOff>
      <xdr:row>8</xdr:row>
      <xdr:rowOff>112059</xdr:rowOff>
    </xdr:from>
    <xdr:to>
      <xdr:col>1</xdr:col>
      <xdr:colOff>705970</xdr:colOff>
      <xdr:row>11</xdr:row>
      <xdr:rowOff>27136</xdr:rowOff>
    </xdr:to>
    <xdr:pic>
      <xdr:nvPicPr>
        <xdr:cNvPr id="3" name="Picture 2">
          <a:extLst>
            <a:ext uri="{FF2B5EF4-FFF2-40B4-BE49-F238E27FC236}">
              <a16:creationId xmlns:a16="http://schemas.microsoft.com/office/drawing/2014/main" id="{941B818E-7F19-4EBF-87BC-200B7B75B2B3}"/>
            </a:ext>
          </a:extLst>
        </xdr:cNvPr>
        <xdr:cNvPicPr>
          <a:picLocks noChangeAspect="1"/>
        </xdr:cNvPicPr>
      </xdr:nvPicPr>
      <xdr:blipFill>
        <a:blip xmlns:r="http://schemas.openxmlformats.org/officeDocument/2006/relationships" r:embed="rId2"/>
        <a:stretch>
          <a:fillRect/>
        </a:stretch>
      </xdr:blipFill>
      <xdr:spPr>
        <a:xfrm>
          <a:off x="582706" y="1613647"/>
          <a:ext cx="1109382" cy="520195"/>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Kategoria1" xr10:uid="{24DFC1C3-A52C-4F82-B13C-E01E37F512BC}" sourceName="Kategoria">
  <extLst>
    <x:ext xmlns:x15="http://schemas.microsoft.com/office/spreadsheetml/2010/11/main" uri="{2F2917AC-EB37-4324-AD4E-5DD8C200BD13}">
      <x15:tableSlicerCache tableId="2"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dkategoria1" xr10:uid="{6163541E-2BC9-4CDE-93C4-F7010C4457AF}" sourceName="Podkategoria">
  <extLst>
    <x:ext xmlns:x15="http://schemas.microsoft.com/office/spreadsheetml/2010/11/main" uri="{2F2917AC-EB37-4324-AD4E-5DD8C200BD13}">
      <x15:tableSlicerCache tableId="2"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amówione_produkty" xr10:uid="{845F0683-92E8-4B39-8355-52FD9B6214BC}" sourceName="Zamówione Produkty">
  <extLst>
    <x:ext xmlns:x15="http://schemas.microsoft.com/office/spreadsheetml/2010/11/main" uri="{2F2917AC-EB37-4324-AD4E-5DD8C200BD13}">
      <x15:tableSlicerCache tableId="2" column="70"/>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Kategoria 1" xr10:uid="{7028DAF1-7ADF-49EC-A974-F70D8AC1A2B8}" cache="Slicer_Kategoria1" caption="Kategoria" style="SlicerStyleLight6" rowHeight="241300"/>
  <slicer name="Podkategoria 1" xr10:uid="{17CF88D2-7693-4770-B616-2E4B4ADF9B30}" cache="Slicer_Podkategoria1" caption="Podkategoria" columnCount="2" style="SlicerStyleLight6" rowHeight="241300"/>
  <slicer name="Zamówione produkty" xr10:uid="{D1C1B7C8-FD47-440C-80A8-82F057F35FC4}" cache="Slicer_Zamówione_produkty" caption="Zamówione Produkty" style="SlicerStyleLight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8E8C36-2F9C-4523-BC58-D51A40FAC51B}" name="Table13" displayName="Table13" ref="A14:AL740" totalsRowShown="0" headerRowDxfId="41" dataDxfId="40" headerRowCellStyle="Normal 4">
  <autoFilter ref="A14:AL740" xr:uid="{BBD83E40-8F28-4D58-9F80-35F8431D3238}"/>
  <tableColumns count="38">
    <tableColumn id="52" xr3:uid="{859325B8-CDB8-424E-B575-6895A919EB60}" name="WID Kod" dataDxfId="39" dataCellStyle="Normal 10"/>
    <tableColumn id="11" xr3:uid="{D0CAEA9B-CCD0-44B7-9D86-9D81058EEEAB}" name="EAN SKU" dataDxfId="38" dataCellStyle="Normal 10"/>
    <tableColumn id="12" xr3:uid="{933B05F0-7D6B-419F-821B-CA9AD2054EBB}" name="EAN szt" dataDxfId="37" dataCellStyle="Normal 10">
      <calculatedColumnFormula>IF(AND(Table13[[#This Row],[Kod EAN 
(Szt)]]&lt;&gt;0,Table13[[#This Row],[Kod EAN 
(Szt)]]&lt;&gt;"0"),TEXT(Table13[[#This Row],[Kod EAN 
(Szt)]],"0000000000000"),"")</calculatedColumnFormula>
    </tableColumn>
    <tableColumn id="55" xr3:uid="{1BC8A444-47A6-45A3-AE01-9354D3ABB02F}" name="Nazwa Produktu " dataDxfId="36" dataCellStyle="Normal 10"/>
    <tableColumn id="2" xr3:uid="{DD938DB1-414E-4A95-A7D7-B0C76C9EE93C}" name="Kategoria" dataDxfId="35" dataCellStyle="Normal 5"/>
    <tableColumn id="3" xr3:uid="{0BE1EFC2-BE24-4293-9C8A-81FD879B03C9}" name="Podkategoria" dataDxfId="34" dataCellStyle="Normal 10"/>
    <tableColumn id="50" xr3:uid="{8E47D1C6-EB56-4D75-92AF-C62B64EAA388}" name="Komentarz" dataDxfId="33" dataCellStyle="Normal 10"/>
    <tableColumn id="4" xr3:uid="{CE7A60EB-0299-489B-BBE5-2651DED425D8}" name="Cena Netto" dataDxfId="32" dataCellStyle="Normal 10"/>
    <tableColumn id="5" xr3:uid="{0708A7FB-987A-40DC-B978-033E5F7D229B}" name="Rabat Długoterminowy" dataDxfId="31" dataCellStyle="Normal 10"/>
    <tableColumn id="7" xr3:uid="{D4680DFF-66AE-42AD-9AB8-E0E9E60959E3}" name="Cena Netto Po Rabacie Długoterminowym" dataDxfId="30" dataCellStyle="Normal 10">
      <calculatedColumnFormula>Table13[[#This Row],[Cena Netto]]*(1-Table13[[#This Row],[Rabat Długoterminowy]])</calculatedColumnFormula>
    </tableColumn>
    <tableColumn id="57" xr3:uid="{2E8DBAA4-292F-4D93-85E7-6C554CC004B2}" name="Rabat Podstawowy" dataDxfId="29" dataCellStyle="Normal 10">
      <calculatedColumnFormula>IF(TRIM($D$8)='Payment Term'!A$1,1-(1-$D$9)*(1-2%),$D$9)</calculatedColumnFormula>
    </tableColumn>
    <tableColumn id="61" xr3:uid="{4181A206-8DED-42A1-A8AB-223CEAB124DF}" name="Dodatkowy rabat kwartału (składany)" dataDxfId="28" dataCellStyle="Normal 10"/>
    <tableColumn id="62" xr3:uid="{C9DDEAE7-7F66-48CD-976A-8974319F79FC}" name="Obowiązujący Rabat Kwartału (Zastępuje Długoterminowy)" dataDxfId="27" dataCellStyle="Normal 10">
      <calculatedColumnFormula>1-(1-Table13[[#This Row],[Rabat Długoterminowy]])*(1-Table13[[#This Row],[Dodatkowy rabat kwartału (składany)]])</calculatedColumnFormula>
    </tableColumn>
    <tableColumn id="16" xr3:uid="{F7C90BC8-07CF-44C5-828D-7825F6812B6D}" name="Rabat Indywidualny" dataDxfId="26"/>
    <tableColumn id="64" xr3:uid="{C99134B1-6A82-475B-9AF3-47360A758805}" name="Сena SKU Po Wszystkich Rabatach" dataDxfId="25">
      <calculatedColumnFormula>ROUND(Table13[[#This Row],[Cena Netto Po Rabacie Długoterminowym]]*(1-Table13[[#This Row],[Rabat Podstawowy]])*(1-Table13[[#This Row],[Dodatkowy rabat kwartału (składany)]])*(1-Table13[[#This Row],[Rabat Indywidualny]]),2)</calculatedColumnFormula>
    </tableColumn>
    <tableColumn id="68" xr3:uid="{E2DFB387-8443-4F34-AE80-6A89F05F4C84}" name="Cena Sztuki Po Rabatach" dataDxfId="24">
      <calculatedColumnFormula>Table13[[#This Row],[Сena SKU Po Wszystkich Rabatach]]/Table13[[#This Row],[Szt/
Opak.]]</calculatedColumnFormula>
    </tableColumn>
    <tableColumn id="71" xr3:uid="{5363BA31-7784-45EB-A2B7-3AB2DA8BE80C}" name="Szt/_x000a_Opak." dataDxfId="23"/>
    <tableColumn id="72" xr3:uid="{C4A33A12-F2BA-419E-A39A-6556C04C1582}" name="Min. Ilość Zam. Sku" dataDxfId="22"/>
    <tableColumn id="73" xr3:uid="{901D4FE8-AF7B-4513-B1C0-A0C4F2BCDAE5}" name="Opak. Zbior." dataDxfId="21">
      <calculatedColumnFormula>IF(ISERROR(Table13[[#This Row],[W Inner]]),Table13[[#This Row],[W Outer]],IF(AND(Table13[[#This Row],[W Inner]]&gt;0,Table13[[#This Row],[W Inner]]&lt;&gt;"0"),Table13[[#This Row],[W Inner]],Table13[[#This Row],[W Outer]]))</calculatedColumnFormula>
    </tableColumn>
    <tableColumn id="53" xr3:uid="{AFF0189C-1994-4B5B-839F-3B49B582F1A4}" name="Zamówienie - Ilosc SKU [Szt]" dataDxfId="20"/>
    <tableColumn id="17" xr3:uid="{EA317F39-D7F0-4BCA-B87B-B751A1901DC2}" name="Zamówienie Po Zaokr. Do Pełnych Opak. [Szt]" dataDxfId="19">
      <calculatedColumnFormula>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calculatedColumnFormula>
    </tableColumn>
    <tableColumn id="69" xr3:uid="{99D2EAA3-AC76-4C55-85EF-4571096A97CE}" name="Spr" dataDxfId="18">
      <calculatedColumnFormula>IF(Table13[[#This Row],[Zamówienie - Ilosc SKU '[Szt']]]=0,0,MOD(Table13[[#This Row],[Zamówienie - Ilosc SKU '[Szt']]],Table13[[#This Row],[Min. Ilość Zam. Sku]])-0.5)</calculatedColumnFormula>
    </tableColumn>
    <tableColumn id="18" xr3:uid="{E1355690-2441-4AB3-8629-724A7922AF66}" name="Wartość" dataDxfId="17">
      <calculatedColumnFormula>Table13[[#This Row],[Сena SKU Po Wszystkich Rabatach]]*U15</calculatedColumnFormula>
    </tableColumn>
    <tableColumn id="70" xr3:uid="{DEBFBF7E-D6CC-49D4-AAF1-B125C922A952}" name="Zamówione Produkty" dataDxfId="16" dataCellStyle="Normal 10">
      <calculatedColumnFormula>IF(Table13[[#This Row],[Zamówienie - Ilosc SKU '[Szt']]]=0,"Niezamówione produkty","Zamówione produkty")</calculatedColumnFormula>
    </tableColumn>
    <tableColumn id="21" xr3:uid="{6C795E76-842C-4865-8DE3-ACD8AB4337CD}" name="W Inner" dataDxfId="15"/>
    <tableColumn id="22" xr3:uid="{146D11F4-6CAD-49A9-A2C6-82A13437BFDC}" name="W Outer" dataDxfId="14"/>
    <tableColumn id="23" xr3:uid="{711DED53-E9BC-40F9-93B4-DBAB75A7F92C}" name="Na _x000a_Warstwie" dataDxfId="13"/>
    <tableColumn id="24" xr3:uid="{8988F89C-925F-4BDB-B5C9-30027FF22E2A}" name="Na Palecie" dataDxfId="12"/>
    <tableColumn id="15" xr3:uid="{968D71FD-F3C8-4BD9-A10E-E3DDA380A22F}" name="Outerów na palecie" dataDxfId="11">
      <calculatedColumnFormula>+Table13[[#This Row],[Na Palecie]]/Table13[[#This Row],[W Outer]]</calculatedColumnFormula>
    </tableColumn>
    <tableColumn id="19" xr3:uid="{F0C08934-94FA-43A5-8C3C-344BCDA8CA73}" name="Wartw na palecie" dataDxfId="10">
      <calculatedColumnFormula>+Table13[[#This Row],[Na Palecie]]/Table13[[#This Row],[Na 
Warstwie]]</calculatedColumnFormula>
    </tableColumn>
    <tableColumn id="1" xr3:uid="{9A4A9214-A2C3-4DCE-B519-B27E558A4707}" name="Kod EAN _x000a_(Sku)" dataDxfId="9"/>
    <tableColumn id="6" xr3:uid="{6B714334-8866-4D18-912A-638C36A5BBD2}" name="Kod EAN _x000a_(Szt)" dataDxfId="8"/>
    <tableColumn id="8" xr3:uid="{91F6C5DA-0CBB-4497-8622-A81E0AA50ED0}" name="Kod EAN Outercase" dataDxfId="7"/>
    <tableColumn id="9" xr3:uid="{8EF727B2-63B7-4D8A-829A-B03294F867DE}" name="Kod EAN_x000a_ Palety" dataDxfId="6"/>
    <tableColumn id="10" xr3:uid="{203C0725-9B1A-4A08-9EED-9C9935D95529}" name="Uwagi" dataDxfId="5"/>
    <tableColumn id="13" xr3:uid="{F25B3521-8D78-4765-BE56-E8F648AA3F4E}" name="PKWiU" dataDxfId="4"/>
    <tableColumn id="14" xr3:uid="{4C15BACF-E936-4489-A4B4-5D974F667FDD}" name="KOD CN - NOMENKLATURA SCALONA" dataDxfId="3"/>
    <tableColumn id="20" xr3:uid="{844190F7-B018-41C4-A9F9-513032D34ADD}" name="PC2 code" dataDxfId="2">
      <calculatedColumnFormula>_xlfn.XLOOKUP(Table13[[#This Row],[Rabat Indywidualny]],'PC2 code'!A:A,'PC2 code'!B:B,0)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microsoft.com/office/2007/relationships/slicer" Target="../slicers/slicer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7B60D-6746-48E9-B7A2-6DFA5A764E78}">
  <sheetPr codeName="Sheet1">
    <tabColor rgb="FF00B0F0"/>
    <pageSetUpPr fitToPage="1"/>
  </sheetPr>
  <dimension ref="A1:AP740"/>
  <sheetViews>
    <sheetView showGridLines="0" tabSelected="1" topLeftCell="A2" zoomScale="50" zoomScaleNormal="50" workbookViewId="0">
      <pane xSplit="6" ySplit="13" topLeftCell="G15" activePane="bottomRight" state="frozen"/>
      <selection pane="topRight" activeCell="G2" sqref="G2"/>
      <selection pane="bottomLeft" activeCell="A15" sqref="A15"/>
      <selection pane="bottomRight" activeCell="B11" sqref="B11"/>
    </sheetView>
  </sheetViews>
  <sheetFormatPr defaultColWidth="9.453125" defaultRowHeight="15.75" customHeight="1" outlineLevelCol="1" x14ac:dyDescent="0.35"/>
  <cols>
    <col min="1" max="1" width="14.81640625" style="9" customWidth="1"/>
    <col min="2" max="2" width="21" style="9" customWidth="1"/>
    <col min="3" max="3" width="23.54296875" style="9" bestFit="1" customWidth="1"/>
    <col min="4" max="4" width="71.54296875" style="9" customWidth="1"/>
    <col min="5" max="5" width="25.54296875" style="9" hidden="1" customWidth="1" outlineLevel="1"/>
    <col min="6" max="6" width="25.453125" style="9" hidden="1" customWidth="1" outlineLevel="1"/>
    <col min="7" max="7" width="24.54296875" style="9" customWidth="1" collapsed="1"/>
    <col min="8" max="9" width="26.453125" style="9" hidden="1" customWidth="1" outlineLevel="1"/>
    <col min="10" max="10" width="24.453125" style="9" customWidth="1" collapsed="1"/>
    <col min="11" max="12" width="18.453125" style="9" customWidth="1"/>
    <col min="13" max="13" width="22" style="9" hidden="1" customWidth="1" outlineLevel="1"/>
    <col min="14" max="14" width="19.54296875" style="11" customWidth="1" collapsed="1"/>
    <col min="15" max="16" width="19.54296875" style="11" customWidth="1"/>
    <col min="17" max="17" width="10.453125" style="12" hidden="1" customWidth="1" outlineLevel="1"/>
    <col min="18" max="18" width="11.453125" style="9" hidden="1" customWidth="1" outlineLevel="1"/>
    <col min="19" max="19" width="11.54296875" style="9" hidden="1" customWidth="1" outlineLevel="1"/>
    <col min="20" max="20" width="16" style="11" customWidth="1" collapsed="1"/>
    <col min="21" max="21" width="19.453125" style="11" customWidth="1"/>
    <col min="22" max="22" width="5.453125" style="11" customWidth="1"/>
    <col min="23" max="23" width="19.453125" style="11" customWidth="1"/>
    <col min="24" max="24" width="19.453125" style="11" hidden="1" customWidth="1" outlineLevel="1"/>
    <col min="25" max="25" width="13" style="11" hidden="1" customWidth="1" outlineLevel="1"/>
    <col min="26" max="26" width="14.453125" style="11" hidden="1" customWidth="1" outlineLevel="1"/>
    <col min="27" max="27" width="16" style="11" hidden="1" customWidth="1" outlineLevel="1"/>
    <col min="28" max="30" width="16.54296875" style="11" hidden="1" customWidth="1" outlineLevel="1"/>
    <col min="31" max="31" width="16.453125" style="9" hidden="1" customWidth="1" outlineLevel="1"/>
    <col min="32" max="32" width="18.453125" style="9" hidden="1" customWidth="1" outlineLevel="1"/>
    <col min="33" max="33" width="23.54296875" style="11" hidden="1" customWidth="1" outlineLevel="1"/>
    <col min="34" max="34" width="22" style="11" hidden="1" customWidth="1" outlineLevel="1"/>
    <col min="35" max="35" width="22" style="11" customWidth="1" collapsed="1"/>
    <col min="36" max="36" width="16" style="9" customWidth="1"/>
    <col min="37" max="37" width="16.54296875" style="9" customWidth="1"/>
    <col min="38" max="38" width="12.81640625" style="9" customWidth="1"/>
    <col min="39" max="41" width="9.453125" style="9" customWidth="1"/>
    <col min="42" max="16384" width="9.453125" style="9"/>
  </cols>
  <sheetData>
    <row r="1" spans="1:38" s="4" customFormat="1" ht="16" hidden="1" thickBot="1" x14ac:dyDescent="0.4">
      <c r="A1" s="9"/>
      <c r="B1" s="9"/>
      <c r="C1" s="9"/>
      <c r="N1" s="5"/>
      <c r="O1" s="5"/>
      <c r="P1" s="5"/>
      <c r="T1" s="5"/>
      <c r="U1" s="5"/>
      <c r="V1" s="5"/>
      <c r="W1" s="5"/>
      <c r="X1" s="5"/>
      <c r="Y1" s="5"/>
      <c r="Z1" s="5"/>
      <c r="AA1" s="5"/>
      <c r="AB1" s="5"/>
      <c r="AC1" s="5"/>
      <c r="AD1" s="5"/>
      <c r="AG1" s="5"/>
      <c r="AH1" s="5"/>
      <c r="AI1" s="5"/>
    </row>
    <row r="2" spans="1:38" s="4" customFormat="1" ht="23" x14ac:dyDescent="0.35">
      <c r="A2" s="95" t="s">
        <v>0</v>
      </c>
      <c r="B2" s="42"/>
      <c r="C2" s="40" t="s">
        <v>1</v>
      </c>
      <c r="D2" s="97"/>
      <c r="J2" s="117" t="s">
        <v>2</v>
      </c>
      <c r="K2" s="117"/>
      <c r="N2" s="5"/>
      <c r="O2" s="5"/>
      <c r="V2" s="5"/>
      <c r="Y2" s="5"/>
      <c r="Z2" s="5"/>
      <c r="AA2" s="5"/>
      <c r="AB2" s="5"/>
      <c r="AC2" s="5"/>
      <c r="AD2" s="5"/>
      <c r="AG2" s="5"/>
      <c r="AH2" s="5"/>
      <c r="AI2" s="5"/>
    </row>
    <row r="3" spans="1:38" s="4" customFormat="1" ht="15.75" customHeight="1" thickBot="1" x14ac:dyDescent="0.4">
      <c r="A3" s="10"/>
      <c r="B3" s="10"/>
      <c r="C3" s="13" t="s">
        <v>3</v>
      </c>
      <c r="D3" s="19" t="str" cm="1">
        <f t="array" ref="D3">IF(ISERROR(VLOOKUP(D2,#REF!,3,FALSE)),"Sprawdź kod",IF(ISERROR(LOOKUP(2,1/(#REF!=D2)/(#REF!=D4),#REF!)),"Sprawdź adres",LOOKUP(2,1/(#REF!=D2)/(#REF!=D4),#REF!)))</f>
        <v>Sprawdź kod</v>
      </c>
      <c r="F3" s="96" t="s">
        <v>4</v>
      </c>
      <c r="J3" s="15"/>
      <c r="K3" s="15"/>
      <c r="N3" s="5"/>
      <c r="O3" s="5"/>
      <c r="V3" s="5"/>
      <c r="Y3" s="5"/>
      <c r="Z3" s="5"/>
      <c r="AA3" s="5"/>
      <c r="AB3" s="5"/>
      <c r="AC3" s="5"/>
      <c r="AD3" s="5"/>
      <c r="AG3" s="5"/>
      <c r="AH3" s="5"/>
      <c r="AI3" s="5"/>
    </row>
    <row r="4" spans="1:38" s="4" customFormat="1" ht="15.75" customHeight="1" thickBot="1" x14ac:dyDescent="0.4">
      <c r="A4" s="43" t="s">
        <v>6741</v>
      </c>
      <c r="B4" s="43"/>
      <c r="C4" s="13" t="s">
        <v>5</v>
      </c>
      <c r="D4" s="48"/>
      <c r="F4" s="96" t="s">
        <v>6</v>
      </c>
      <c r="G4" s="1"/>
      <c r="H4" s="1"/>
      <c r="I4" s="1"/>
      <c r="J4" s="16" t="s">
        <v>7</v>
      </c>
      <c r="K4" s="75">
        <f>SUMIF(Table13[Kategoria],J4,Table13[Wartość])</f>
        <v>0</v>
      </c>
      <c r="N4" s="5"/>
      <c r="O4" s="5"/>
      <c r="Q4" s="2"/>
      <c r="V4" s="5"/>
      <c r="Y4" s="3"/>
      <c r="Z4" s="3"/>
      <c r="AA4" s="3"/>
      <c r="AB4" s="3"/>
      <c r="AC4" s="3"/>
      <c r="AD4" s="3"/>
      <c r="AF4" s="2"/>
      <c r="AG4" s="3"/>
      <c r="AH4" s="3"/>
      <c r="AI4" s="82"/>
    </row>
    <row r="5" spans="1:38" s="4" customFormat="1" ht="15.75" customHeight="1" x14ac:dyDescent="0.4">
      <c r="A5" s="44" t="s">
        <v>8</v>
      </c>
      <c r="B5" s="44"/>
      <c r="C5" s="13" t="s">
        <v>9</v>
      </c>
      <c r="D5" s="13" t="str" cm="1">
        <f t="array" ref="D5">IF(ISERROR(VLOOKUP(D2,#REF!,3,FALSE)),"Sprawdź kod",IF(ISERROR(LOOKUP(2,1/(#REF!=D2)/(#REF!=D4),#REF!)),"Sprawdź adres",LOOKUP(2,1/(#REF!=D2)/(#REF!=D4),#REF!)))</f>
        <v>Sprawdź kod</v>
      </c>
      <c r="G5" s="1"/>
      <c r="H5" s="1"/>
      <c r="I5" s="1"/>
      <c r="J5" s="17" t="s">
        <v>10</v>
      </c>
      <c r="K5" s="75">
        <f>SUMIF(Table13[Kategoria],J5,Table13[Wartość])</f>
        <v>0</v>
      </c>
      <c r="N5" s="5"/>
      <c r="O5" s="5"/>
      <c r="Q5" s="2"/>
      <c r="V5" s="5"/>
      <c r="Y5" s="3"/>
      <c r="Z5" s="3"/>
      <c r="AA5" s="3"/>
      <c r="AB5" s="3"/>
      <c r="AC5" s="3"/>
      <c r="AD5" s="3"/>
      <c r="AF5" s="93"/>
      <c r="AG5" s="3"/>
      <c r="AH5" s="3"/>
      <c r="AI5" s="83" t="s">
        <v>11</v>
      </c>
    </row>
    <row r="6" spans="1:38" s="4" customFormat="1" ht="15.75" customHeight="1" x14ac:dyDescent="0.35">
      <c r="A6" s="9"/>
      <c r="B6" s="9"/>
      <c r="C6" s="13" t="s">
        <v>12</v>
      </c>
      <c r="D6" s="14" t="str" cm="1">
        <f t="array" ref="D6">IF(ISERROR(VLOOKUP(D2,#REF!,3,FALSE)),"Sprawdź kod",IF(ISERROR(LOOKUP(2,1/(#REF!=D2)/(#REF!=D4),#REF!)),"Sprawdź adres",LOOKUP(2,1/(#REF!=D2)/(#REF!=D4),#REF!)))</f>
        <v>Sprawdź kod</v>
      </c>
      <c r="G6" s="1"/>
      <c r="H6" s="1"/>
      <c r="I6" s="1"/>
      <c r="J6" s="16" t="s">
        <v>13</v>
      </c>
      <c r="K6" s="75">
        <f>SUMIF(Table13[Kategoria],J6,Table13[Wartość])</f>
        <v>0</v>
      </c>
      <c r="N6" s="5"/>
      <c r="O6" s="5"/>
      <c r="Q6" s="2"/>
      <c r="V6" s="5"/>
      <c r="Y6" s="3"/>
      <c r="Z6" s="3"/>
      <c r="AA6" s="3"/>
      <c r="AB6" s="3"/>
      <c r="AC6" s="3"/>
      <c r="AD6" s="3"/>
      <c r="AF6" s="93"/>
      <c r="AG6" s="3"/>
      <c r="AH6" s="3"/>
      <c r="AI6" s="84" t="s">
        <v>6713</v>
      </c>
    </row>
    <row r="7" spans="1:38" s="4" customFormat="1" ht="15.75" customHeight="1" x14ac:dyDescent="0.35">
      <c r="A7" s="9"/>
      <c r="B7" s="9"/>
      <c r="C7" s="13" t="s">
        <v>14</v>
      </c>
      <c r="D7" s="14" t="str" cm="1">
        <f t="array" ref="D7">IF(ISERROR(VLOOKUP(D2,#REF!,5,FALSE)),"Sprawdź kod",IF(ISERROR(LOOKUP(2,1/(#REF!=D2)/(#REF!=D4),#REF!)),"Sprawdź adres",LOOKUP(2,1/(#REF!=D2)/(#REF!=D4),#REF!)))</f>
        <v>Sprawdź kod</v>
      </c>
      <c r="G7" s="1"/>
      <c r="H7" s="1"/>
      <c r="I7" s="1"/>
      <c r="J7"/>
      <c r="K7"/>
      <c r="N7" s="5"/>
      <c r="O7" s="5"/>
      <c r="Q7" s="2"/>
      <c r="V7" s="5"/>
      <c r="Y7" s="3"/>
      <c r="Z7" s="3"/>
      <c r="AA7" s="3"/>
      <c r="AB7" s="3"/>
      <c r="AC7" s="3"/>
      <c r="AD7" s="3"/>
      <c r="AF7" s="2"/>
      <c r="AG7" s="3"/>
      <c r="AH7" s="3"/>
      <c r="AI7" s="84" t="s">
        <v>6714</v>
      </c>
    </row>
    <row r="8" spans="1:38" s="4" customFormat="1" ht="15.75" customHeight="1" x14ac:dyDescent="0.35">
      <c r="A8" s="9"/>
      <c r="B8" s="9"/>
      <c r="C8" s="13" t="s">
        <v>15</v>
      </c>
      <c r="D8" s="38" t="str">
        <f>IF(D2="","",_xlfn.XLOOKUP(D2,#REF!,#REF!))</f>
        <v/>
      </c>
      <c r="G8" s="1"/>
      <c r="H8" s="1"/>
      <c r="I8" s="1"/>
      <c r="N8" s="5"/>
      <c r="O8" s="5"/>
      <c r="Q8" s="2"/>
      <c r="V8" s="5"/>
      <c r="Y8" s="3"/>
      <c r="Z8" s="3"/>
      <c r="AA8" s="3"/>
      <c r="AB8" s="3"/>
      <c r="AC8" s="3"/>
      <c r="AD8" s="3"/>
      <c r="AF8" s="2"/>
      <c r="AG8" s="3"/>
      <c r="AH8" s="3"/>
      <c r="AI8" s="84" t="s">
        <v>6715</v>
      </c>
    </row>
    <row r="9" spans="1:38" s="4" customFormat="1" ht="15.75" customHeight="1" x14ac:dyDescent="0.35">
      <c r="A9" s="9"/>
      <c r="B9" s="9"/>
      <c r="C9" s="13" t="s">
        <v>16</v>
      </c>
      <c r="D9" s="41">
        <v>0.25</v>
      </c>
      <c r="G9" s="1"/>
      <c r="H9" s="1"/>
      <c r="I9" s="1"/>
      <c r="J9" s="16" t="s">
        <v>17</v>
      </c>
      <c r="K9" s="75">
        <f>SUM(Table13[Wartość])</f>
        <v>0</v>
      </c>
      <c r="N9" s="6"/>
      <c r="O9" s="6"/>
      <c r="Q9" s="2"/>
      <c r="V9" s="6"/>
      <c r="Y9" s="3"/>
      <c r="Z9" s="3"/>
      <c r="AA9" s="3"/>
      <c r="AB9" s="3"/>
      <c r="AC9" s="3"/>
      <c r="AD9" s="3"/>
      <c r="AF9" s="2"/>
      <c r="AG9" s="3"/>
      <c r="AH9" s="3"/>
      <c r="AI9" s="82"/>
    </row>
    <row r="10" spans="1:38" s="4" customFormat="1" ht="15.75" customHeight="1" x14ac:dyDescent="0.35">
      <c r="A10" s="45"/>
      <c r="B10" s="45"/>
      <c r="C10" s="13" t="s">
        <v>18</v>
      </c>
      <c r="D10" s="38" t="str" cm="1">
        <f t="array" ref="D10">IF(ISERROR(VLOOKUP(D2,#REF!,3,FALSE)),
"Sprawdź kod",
IF(ISERROR(LOOKUP(2,1/(#REF!=D2)/(#REF!=D4),#REF!)),
"Sprawdź adres",
CONCATENATE(LOOKUP(2,1/(#REF!=D2)/(#REF!=D4),TRIM(#REF!)),":   ",TEXT(LOOKUP(2,1/(#REF!=D2)/(#REF!=D4),TRIM(#REF!)),"000-000-000"))))</f>
        <v>Sprawdź kod</v>
      </c>
      <c r="G10" s="1"/>
      <c r="H10" s="1"/>
      <c r="I10" s="1"/>
      <c r="N10" s="6"/>
      <c r="O10" s="6"/>
      <c r="Q10" s="2"/>
      <c r="V10" s="6"/>
      <c r="Y10" s="3"/>
      <c r="Z10" s="3"/>
      <c r="AA10" s="3"/>
      <c r="AB10" s="3"/>
      <c r="AC10" s="3"/>
      <c r="AD10" s="3"/>
      <c r="AF10" s="2"/>
      <c r="AG10" s="3"/>
      <c r="AH10" s="3"/>
      <c r="AI10" s="3"/>
    </row>
    <row r="11" spans="1:38" s="4" customFormat="1" ht="15.75" customHeight="1" x14ac:dyDescent="0.35">
      <c r="A11" s="9"/>
      <c r="B11" s="9"/>
      <c r="C11" s="13" t="s">
        <v>19</v>
      </c>
      <c r="D11" s="77"/>
      <c r="E11" s="1"/>
      <c r="F11" s="1"/>
      <c r="G11" s="1"/>
      <c r="H11" s="1"/>
      <c r="I11" s="1"/>
      <c r="N11" s="6"/>
      <c r="O11" s="6"/>
      <c r="P11" s="6"/>
      <c r="Q11" s="2"/>
      <c r="T11" s="6"/>
      <c r="U11" s="76"/>
      <c r="V11" s="6"/>
      <c r="W11" s="7"/>
      <c r="X11" s="18"/>
      <c r="Y11" s="3"/>
      <c r="Z11" s="3"/>
      <c r="AA11" s="3"/>
      <c r="AB11" s="3"/>
      <c r="AC11" s="3"/>
      <c r="AD11" s="3"/>
      <c r="AF11" s="2"/>
      <c r="AG11" s="3"/>
      <c r="AH11" s="3"/>
      <c r="AI11" s="3"/>
    </row>
    <row r="12" spans="1:38" s="4" customFormat="1" ht="8.15" customHeight="1" x14ac:dyDescent="0.35">
      <c r="A12" s="45"/>
      <c r="B12" s="45"/>
      <c r="C12" s="45"/>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8" s="4" customFormat="1" ht="24" hidden="1" x14ac:dyDescent="0.35">
      <c r="A13" s="46" t="s">
        <v>20</v>
      </c>
      <c r="B13" s="46" t="s">
        <v>21</v>
      </c>
      <c r="C13" s="46" t="s">
        <v>22</v>
      </c>
      <c r="D13" s="20" t="s">
        <v>23</v>
      </c>
      <c r="E13" s="20" t="s">
        <v>24</v>
      </c>
      <c r="F13" s="20" t="s">
        <v>25</v>
      </c>
      <c r="G13" s="20" t="s">
        <v>26</v>
      </c>
      <c r="H13" s="20"/>
      <c r="I13" s="20"/>
      <c r="J13" s="21" t="s">
        <v>27</v>
      </c>
      <c r="K13" s="21" t="s">
        <v>28</v>
      </c>
      <c r="L13" s="20" t="s">
        <v>29</v>
      </c>
      <c r="M13" s="20" t="s">
        <v>30</v>
      </c>
      <c r="N13" s="20" t="s">
        <v>31</v>
      </c>
      <c r="O13" s="20" t="s">
        <v>32</v>
      </c>
      <c r="P13" s="20" t="s">
        <v>33</v>
      </c>
      <c r="Q13" s="22" t="s">
        <v>34</v>
      </c>
      <c r="R13" s="23" t="s">
        <v>35</v>
      </c>
      <c r="S13" s="23" t="s">
        <v>36</v>
      </c>
      <c r="T13" s="24" t="s">
        <v>37</v>
      </c>
      <c r="U13" s="24" t="s">
        <v>38</v>
      </c>
      <c r="V13" s="20" t="s">
        <v>39</v>
      </c>
      <c r="W13" s="20" t="s">
        <v>40</v>
      </c>
      <c r="X13" s="20" t="s">
        <v>41</v>
      </c>
      <c r="Y13" s="25" t="s">
        <v>42</v>
      </c>
      <c r="Z13" s="25" t="s">
        <v>43</v>
      </c>
      <c r="AA13" s="25" t="s">
        <v>44</v>
      </c>
      <c r="AB13" s="25" t="s">
        <v>45</v>
      </c>
      <c r="AC13" s="25"/>
      <c r="AD13" s="25"/>
      <c r="AE13" s="24" t="s">
        <v>46</v>
      </c>
      <c r="AF13" s="24" t="s">
        <v>47</v>
      </c>
      <c r="AG13" s="24" t="s">
        <v>48</v>
      </c>
      <c r="AH13" s="24" t="s">
        <v>49</v>
      </c>
      <c r="AI13" s="26" t="s">
        <v>50</v>
      </c>
    </row>
    <row r="14" spans="1:38" s="62" customFormat="1" ht="54" x14ac:dyDescent="0.35">
      <c r="A14" s="54" t="s">
        <v>51</v>
      </c>
      <c r="B14" s="54" t="s">
        <v>52</v>
      </c>
      <c r="C14" s="54" t="s">
        <v>53</v>
      </c>
      <c r="D14" s="55" t="s">
        <v>54</v>
      </c>
      <c r="E14" s="55" t="s">
        <v>55</v>
      </c>
      <c r="F14" s="55" t="s">
        <v>56</v>
      </c>
      <c r="G14" s="55" t="s">
        <v>57</v>
      </c>
      <c r="H14" s="55" t="s">
        <v>58</v>
      </c>
      <c r="I14" s="55" t="s">
        <v>59</v>
      </c>
      <c r="J14" s="55" t="s">
        <v>60</v>
      </c>
      <c r="K14" s="55" t="s">
        <v>61</v>
      </c>
      <c r="L14" s="65" t="s">
        <v>62</v>
      </c>
      <c r="M14" s="55" t="s">
        <v>63</v>
      </c>
      <c r="N14" s="55" t="s">
        <v>64</v>
      </c>
      <c r="O14" s="63" t="s">
        <v>65</v>
      </c>
      <c r="P14" s="63" t="s">
        <v>66</v>
      </c>
      <c r="Q14" s="56" t="s">
        <v>67</v>
      </c>
      <c r="R14" s="57" t="s">
        <v>68</v>
      </c>
      <c r="S14" s="57" t="s">
        <v>69</v>
      </c>
      <c r="T14" s="58" t="s">
        <v>70</v>
      </c>
      <c r="U14" s="59" t="s">
        <v>71</v>
      </c>
      <c r="V14" s="55" t="s">
        <v>72</v>
      </c>
      <c r="W14" s="55" t="s">
        <v>73</v>
      </c>
      <c r="X14" s="55" t="s">
        <v>74</v>
      </c>
      <c r="Y14" s="60" t="s">
        <v>75</v>
      </c>
      <c r="Z14" s="60" t="s">
        <v>76</v>
      </c>
      <c r="AA14" s="60" t="s">
        <v>77</v>
      </c>
      <c r="AB14" s="60" t="s">
        <v>78</v>
      </c>
      <c r="AC14" s="61" t="s">
        <v>79</v>
      </c>
      <c r="AD14" s="61" t="s">
        <v>80</v>
      </c>
      <c r="AE14" s="61" t="s">
        <v>81</v>
      </c>
      <c r="AF14" s="61" t="s">
        <v>82</v>
      </c>
      <c r="AG14" s="61" t="s">
        <v>83</v>
      </c>
      <c r="AH14" s="61" t="s">
        <v>84</v>
      </c>
      <c r="AI14" s="61" t="s">
        <v>85</v>
      </c>
      <c r="AJ14" s="61" t="s">
        <v>86</v>
      </c>
      <c r="AK14" s="61" t="s">
        <v>87</v>
      </c>
      <c r="AL14" s="89" t="s">
        <v>88</v>
      </c>
    </row>
    <row r="15" spans="1:38" ht="15.75" customHeight="1" x14ac:dyDescent="0.35">
      <c r="A15" s="78" t="s">
        <v>5259</v>
      </c>
      <c r="B15" s="85" t="str">
        <f>TEXT(Table13[[#This Row],[Kod EAN 
(Sku)]],"0000000000000")</f>
        <v>3086123734586</v>
      </c>
      <c r="C15" s="74" t="str">
        <f>IF(AND(Table13[[#This Row],[Kod EAN 
(Szt)]]&lt;&gt;0,Table13[[#This Row],[Kod EAN 
(Szt)]]&lt;&gt;"0"),TEXT(Table13[[#This Row],[Kod EAN 
(Szt)]],"0000000000000"),"")</f>
        <v/>
      </c>
      <c r="D15" s="28" t="s">
        <v>5960</v>
      </c>
      <c r="E15" s="27" t="s">
        <v>7</v>
      </c>
      <c r="F15" s="28" t="s">
        <v>89</v>
      </c>
      <c r="G15" s="29"/>
      <c r="H15" s="66">
        <v>8.33</v>
      </c>
      <c r="I15" s="67"/>
      <c r="J15" s="51">
        <f>Table13[[#This Row],[Cena Netto]]*(1-Table13[[#This Row],[Rabat Długoterminowy]])</f>
        <v>8.33</v>
      </c>
      <c r="K15" s="80">
        <f>IF(TRIM($D$8)='Payment Term'!A$1,1-(1-$D$9)*(1-2%),$D$9)</f>
        <v>0.25</v>
      </c>
      <c r="L15" s="35"/>
      <c r="M15" s="81">
        <f>1-(1-Table13[[#This Row],[Rabat Długoterminowy]])*(1-Table13[[#This Row],[Dodatkowy rabat kwartału (składany)]])</f>
        <v>0</v>
      </c>
      <c r="N15" s="52">
        <v>0</v>
      </c>
      <c r="O15" s="31">
        <f>ROUND(Table13[[#This Row],[Cena Netto Po Rabacie Długoterminowym]]*(1-Table13[[#This Row],[Rabat Podstawowy]])*(1-Table13[[#This Row],[Dodatkowy rabat kwartału (składany)]])*(1-Table13[[#This Row],[Rabat Indywidualny]]),2)</f>
        <v>6.25</v>
      </c>
      <c r="P15" s="31">
        <f>Table13[[#This Row],[Сena SKU Po Wszystkich Rabatach]]/Table13[[#This Row],[Szt/
Opak.]]</f>
        <v>1.5625</v>
      </c>
      <c r="Q15" s="90" t="s">
        <v>6198</v>
      </c>
      <c r="R15" s="53" t="s">
        <v>2440</v>
      </c>
      <c r="S15" s="91" t="str">
        <f>IF(ISERROR(Table13[[#This Row],[W Inner]]),Table13[[#This Row],[W Outer]],IF(AND(Table13[[#This Row],[W Inner]]&gt;0,Table13[[#This Row],[W Inner]]&lt;&gt;"0"),Table13[[#This Row],[W Inner]],Table13[[#This Row],[W Outer]]))</f>
        <v>10</v>
      </c>
      <c r="T15" s="86"/>
      <c r="U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 s="49">
        <f>IF(Table13[[#This Row],[Zamówienie - Ilosc SKU '[Szt']]]=0,0,MOD(Table13[[#This Row],[Zamówienie - Ilosc SKU '[Szt']]],Table13[[#This Row],[Min. Ilość Zam. Sku]])-0.5)</f>
        <v>0</v>
      </c>
      <c r="W15" s="31">
        <f>Table13[[#This Row],[Сena SKU Po Wszystkich Rabatach]]*U15</f>
        <v>0</v>
      </c>
      <c r="X15" s="33" t="str">
        <f>IF(Table13[[#This Row],[Zamówienie - Ilosc SKU '[Szt']]]=0,"Niezamówione produkty","Zamówione produkty")</f>
        <v>Niezamówione produkty</v>
      </c>
      <c r="Y15" s="34" t="s">
        <v>2440</v>
      </c>
      <c r="Z15" s="34">
        <v>120</v>
      </c>
      <c r="AA15" s="34">
        <v>720</v>
      </c>
      <c r="AB15" s="34">
        <v>4320</v>
      </c>
      <c r="AC15" s="34">
        <f>+Table13[[#This Row],[Na Palecie]]/Table13[[#This Row],[W Outer]]</f>
        <v>36</v>
      </c>
      <c r="AD15" s="34">
        <f>+Table13[[#This Row],[Na Palecie]]/Table13[[#This Row],[Na 
Warstwie]]</f>
        <v>6</v>
      </c>
      <c r="AE15" s="37" t="s">
        <v>5229</v>
      </c>
      <c r="AF15" s="37" t="s">
        <v>90</v>
      </c>
      <c r="AG15" s="37" t="s">
        <v>5230</v>
      </c>
      <c r="AH15" s="37" t="s">
        <v>5231</v>
      </c>
      <c r="AI15" s="37"/>
      <c r="AJ15" s="50" t="s">
        <v>6697</v>
      </c>
      <c r="AK15" s="50" t="s">
        <v>91</v>
      </c>
      <c r="AL15" s="37" t="str">
        <f>_xlfn.XLOOKUP(Table13[[#This Row],[Rabat Indywidualny]],'PC2 code'!A:A,'PC2 code'!B:B,0)</f>
        <v>00</v>
      </c>
    </row>
    <row r="16" spans="1:38" ht="15.75" customHeight="1" x14ac:dyDescent="0.35">
      <c r="A16" s="78" t="s">
        <v>5260</v>
      </c>
      <c r="B16" s="85" t="str">
        <f>TEXT(Table13[[#This Row],[Kod EAN 
(Sku)]],"0000000000000")</f>
        <v>3086123737228</v>
      </c>
      <c r="C16" s="74" t="str">
        <f>IF(AND(Table13[[#This Row],[Kod EAN 
(Szt)]]&lt;&gt;0,Table13[[#This Row],[Kod EAN 
(Szt)]]&lt;&gt;"0"),TEXT(Table13[[#This Row],[Kod EAN 
(Szt)]],"0000000000000"),"")</f>
        <v/>
      </c>
      <c r="D16" s="79" t="s">
        <v>5961</v>
      </c>
      <c r="E16" s="27" t="s">
        <v>7</v>
      </c>
      <c r="F16" s="28" t="s">
        <v>89</v>
      </c>
      <c r="G16" s="29"/>
      <c r="H16" s="66">
        <v>8.33</v>
      </c>
      <c r="I16" s="67"/>
      <c r="J16" s="71">
        <f>Table13[[#This Row],[Cena Netto]]*(1-Table13[[#This Row],[Rabat Długoterminowy]])</f>
        <v>8.33</v>
      </c>
      <c r="K16" s="70">
        <f>IF(TRIM($D$8)='Payment Term'!A$1,1-(1-$D$9)*(1-2%),$D$9)</f>
        <v>0.25</v>
      </c>
      <c r="L16" s="30"/>
      <c r="M16" s="72">
        <f>1-(1-Table13[[#This Row],[Rabat Długoterminowy]])*(1-Table13[[#This Row],[Dodatkowy rabat kwartału (składany)]])</f>
        <v>0</v>
      </c>
      <c r="N16" s="52">
        <v>0</v>
      </c>
      <c r="O16" s="31">
        <f>ROUND(Table13[[#This Row],[Cena Netto Po Rabacie Długoterminowym]]*(1-Table13[[#This Row],[Rabat Podstawowy]])*(1-Table13[[#This Row],[Dodatkowy rabat kwartału (składany)]])*(1-Table13[[#This Row],[Rabat Indywidualny]]),2)</f>
        <v>6.25</v>
      </c>
      <c r="P16" s="31">
        <f>Table13[[#This Row],[Сena SKU Po Wszystkich Rabatach]]/Table13[[#This Row],[Szt/
Opak.]]</f>
        <v>1.5625</v>
      </c>
      <c r="Q16" s="90" t="s">
        <v>6198</v>
      </c>
      <c r="R16" s="53" t="s">
        <v>2440</v>
      </c>
      <c r="S16" s="91" t="str">
        <f>IF(ISERROR(Table13[[#This Row],[W Inner]]),Table13[[#This Row],[W Outer]],IF(AND(Table13[[#This Row],[W Inner]]&gt;0,Table13[[#This Row],[W Inner]]&lt;&gt;"0"),Table13[[#This Row],[W Inner]],Table13[[#This Row],[W Outer]]))</f>
        <v>10</v>
      </c>
      <c r="T16" s="86"/>
      <c r="U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 s="49">
        <f>IF(Table13[[#This Row],[Zamówienie - Ilosc SKU '[Szt']]]=0,0,MOD(Table13[[#This Row],[Zamówienie - Ilosc SKU '[Szt']]],Table13[[#This Row],[Min. Ilość Zam. Sku]])-0.5)</f>
        <v>0</v>
      </c>
      <c r="W16" s="31">
        <f>Table13[[#This Row],[Сena SKU Po Wszystkich Rabatach]]*U16</f>
        <v>0</v>
      </c>
      <c r="X16" s="33" t="str">
        <f>IF(Table13[[#This Row],[Zamówienie - Ilosc SKU '[Szt']]]=0,"Niezamówione produkty","Zamówione produkty")</f>
        <v>Niezamówione produkty</v>
      </c>
      <c r="Y16" s="34" t="s">
        <v>2440</v>
      </c>
      <c r="Z16" s="34">
        <v>120</v>
      </c>
      <c r="AA16" s="34">
        <v>720</v>
      </c>
      <c r="AB16" s="34">
        <v>4320</v>
      </c>
      <c r="AC16" s="34">
        <f>+Table13[[#This Row],[Na Palecie]]/Table13[[#This Row],[W Outer]]</f>
        <v>36</v>
      </c>
      <c r="AD16" s="34">
        <f>+Table13[[#This Row],[Na Palecie]]/Table13[[#This Row],[Na 
Warstwie]]</f>
        <v>6</v>
      </c>
      <c r="AE16" s="37" t="s">
        <v>5232</v>
      </c>
      <c r="AF16" s="37" t="s">
        <v>90</v>
      </c>
      <c r="AG16" s="37" t="s">
        <v>5233</v>
      </c>
      <c r="AH16" s="37" t="s">
        <v>5234</v>
      </c>
      <c r="AI16" s="37"/>
      <c r="AJ16" s="50" t="s">
        <v>6697</v>
      </c>
      <c r="AK16" s="50" t="s">
        <v>91</v>
      </c>
      <c r="AL16" s="37" t="str">
        <f>_xlfn.XLOOKUP(Table13[[#This Row],[Rabat Indywidualny]],'PC2 code'!A:A,'PC2 code'!B:B,0)</f>
        <v>00</v>
      </c>
    </row>
    <row r="17" spans="1:42" ht="15.75" customHeight="1" x14ac:dyDescent="0.35">
      <c r="A17" s="78" t="s">
        <v>5261</v>
      </c>
      <c r="B17" s="85" t="str">
        <f>TEXT(Table13[[#This Row],[Kod EAN 
(Sku)]],"0000000000000")</f>
        <v>3086123734593</v>
      </c>
      <c r="C17" s="74" t="str">
        <f>IF(AND(Table13[[#This Row],[Kod EAN 
(Szt)]]&lt;&gt;0,Table13[[#This Row],[Kod EAN 
(Szt)]]&lt;&gt;"0"),TEXT(Table13[[#This Row],[Kod EAN 
(Szt)]],"0000000000000"),"")</f>
        <v/>
      </c>
      <c r="D17" s="79" t="s">
        <v>5962</v>
      </c>
      <c r="E17" s="27" t="s">
        <v>7</v>
      </c>
      <c r="F17" s="28" t="s">
        <v>89</v>
      </c>
      <c r="G17" s="29"/>
      <c r="H17" s="66">
        <v>8.33</v>
      </c>
      <c r="I17" s="67"/>
      <c r="J17" s="71">
        <f>Table13[[#This Row],[Cena Netto]]*(1-Table13[[#This Row],[Rabat Długoterminowy]])</f>
        <v>8.33</v>
      </c>
      <c r="K17" s="70">
        <f>IF(TRIM($D$8)='Payment Term'!A$1,1-(1-$D$9)*(1-2%),$D$9)</f>
        <v>0.25</v>
      </c>
      <c r="L17" s="30"/>
      <c r="M17" s="72">
        <f>1-(1-Table13[[#This Row],[Rabat Długoterminowy]])*(1-Table13[[#This Row],[Dodatkowy rabat kwartału (składany)]])</f>
        <v>0</v>
      </c>
      <c r="N17" s="52">
        <v>0</v>
      </c>
      <c r="O17" s="31">
        <f>ROUND(Table13[[#This Row],[Cena Netto Po Rabacie Długoterminowym]]*(1-Table13[[#This Row],[Rabat Podstawowy]])*(1-Table13[[#This Row],[Dodatkowy rabat kwartału (składany)]])*(1-Table13[[#This Row],[Rabat Indywidualny]]),2)</f>
        <v>6.25</v>
      </c>
      <c r="P17" s="31">
        <f>Table13[[#This Row],[Сena SKU Po Wszystkich Rabatach]]/Table13[[#This Row],[Szt/
Opak.]]</f>
        <v>1.5625</v>
      </c>
      <c r="Q17" s="90" t="s">
        <v>6198</v>
      </c>
      <c r="R17" s="53" t="s">
        <v>2440</v>
      </c>
      <c r="S17" s="91" t="str">
        <f>IF(ISERROR(Table13[[#This Row],[W Inner]]),Table13[[#This Row],[W Outer]],IF(AND(Table13[[#This Row],[W Inner]]&gt;0,Table13[[#This Row],[W Inner]]&lt;&gt;"0"),Table13[[#This Row],[W Inner]],Table13[[#This Row],[W Outer]]))</f>
        <v>10</v>
      </c>
      <c r="T17" s="86"/>
      <c r="U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 s="49">
        <f>IF(Table13[[#This Row],[Zamówienie - Ilosc SKU '[Szt']]]=0,0,MOD(Table13[[#This Row],[Zamówienie - Ilosc SKU '[Szt']]],Table13[[#This Row],[Min. Ilość Zam. Sku]])-0.5)</f>
        <v>0</v>
      </c>
      <c r="W17" s="31">
        <f>Table13[[#This Row],[Сena SKU Po Wszystkich Rabatach]]*U17</f>
        <v>0</v>
      </c>
      <c r="X17" s="33" t="str">
        <f>IF(Table13[[#This Row],[Zamówienie - Ilosc SKU '[Szt']]]=0,"Niezamówione produkty","Zamówione produkty")</f>
        <v>Niezamówione produkty</v>
      </c>
      <c r="Y17" s="34" t="s">
        <v>2440</v>
      </c>
      <c r="Z17" s="34">
        <v>120</v>
      </c>
      <c r="AA17" s="34">
        <v>720</v>
      </c>
      <c r="AB17" s="34">
        <v>4320</v>
      </c>
      <c r="AC17" s="34">
        <f>+Table13[[#This Row],[Na Palecie]]/Table13[[#This Row],[W Outer]]</f>
        <v>36</v>
      </c>
      <c r="AD17" s="34">
        <f>+Table13[[#This Row],[Na Palecie]]/Table13[[#This Row],[Na 
Warstwie]]</f>
        <v>6</v>
      </c>
      <c r="AE17" s="37" t="s">
        <v>5235</v>
      </c>
      <c r="AF17" s="37" t="s">
        <v>90</v>
      </c>
      <c r="AG17" s="37" t="s">
        <v>5236</v>
      </c>
      <c r="AH17" s="37" t="s">
        <v>5237</v>
      </c>
      <c r="AI17" s="37"/>
      <c r="AJ17" s="50" t="s">
        <v>6697</v>
      </c>
      <c r="AK17" s="50" t="s">
        <v>91</v>
      </c>
      <c r="AL17" s="37" t="str">
        <f>_xlfn.XLOOKUP(Table13[[#This Row],[Rabat Indywidualny]],'PC2 code'!A:A,'PC2 code'!B:B,0)</f>
        <v>00</v>
      </c>
    </row>
    <row r="18" spans="1:42" ht="15.75" customHeight="1" x14ac:dyDescent="0.35">
      <c r="A18" s="78" t="s">
        <v>5262</v>
      </c>
      <c r="B18" s="85" t="str">
        <f>TEXT(Table13[[#This Row],[Kod EAN 
(Sku)]],"0000000000000")</f>
        <v>3086123734739</v>
      </c>
      <c r="C18" s="74" t="str">
        <f>IF(AND(Table13[[#This Row],[Kod EAN 
(Szt)]]&lt;&gt;0,Table13[[#This Row],[Kod EAN 
(Szt)]]&lt;&gt;"0"),TEXT(Table13[[#This Row],[Kod EAN 
(Szt)]],"0000000000000"),"")</f>
        <v/>
      </c>
      <c r="D18" s="79" t="s">
        <v>5963</v>
      </c>
      <c r="E18" s="27" t="s">
        <v>7</v>
      </c>
      <c r="F18" s="28" t="s">
        <v>89</v>
      </c>
      <c r="G18" s="73"/>
      <c r="H18" s="66">
        <v>13.97</v>
      </c>
      <c r="I18" s="67"/>
      <c r="J18" s="71">
        <f>Table13[[#This Row],[Cena Netto]]*(1-Table13[[#This Row],[Rabat Długoterminowy]])</f>
        <v>13.97</v>
      </c>
      <c r="K18" s="70">
        <f>IF(TRIM($D$8)='Payment Term'!A$1,1-(1-$D$9)*(1-2%),$D$9)</f>
        <v>0.25</v>
      </c>
      <c r="L18" s="30"/>
      <c r="M18" s="72">
        <f>1-(1-Table13[[#This Row],[Rabat Długoterminowy]])*(1-Table13[[#This Row],[Dodatkowy rabat kwartału (składany)]])</f>
        <v>0</v>
      </c>
      <c r="N18" s="52">
        <v>0</v>
      </c>
      <c r="O18" s="31">
        <f>ROUND(Table13[[#This Row],[Cena Netto Po Rabacie Długoterminowym]]*(1-Table13[[#This Row],[Rabat Podstawowy]])*(1-Table13[[#This Row],[Dodatkowy rabat kwartału (składany)]])*(1-Table13[[#This Row],[Rabat Indywidualny]]),2)</f>
        <v>10.48</v>
      </c>
      <c r="P18" s="31">
        <f>Table13[[#This Row],[Сena SKU Po Wszystkich Rabatach]]/Table13[[#This Row],[Szt/
Opak.]]</f>
        <v>1.31</v>
      </c>
      <c r="Q18" s="90" t="s">
        <v>6199</v>
      </c>
      <c r="R18" s="53" t="s">
        <v>2440</v>
      </c>
      <c r="S18" s="92" t="str">
        <f>IF(ISERROR(Table13[[#This Row],[W Inner]]),Table13[[#This Row],[W Outer]],IF(AND(Table13[[#This Row],[W Inner]]&gt;0,Table13[[#This Row],[W Inner]]&lt;&gt;"0"),Table13[[#This Row],[W Inner]],Table13[[#This Row],[W Outer]]))</f>
        <v>10</v>
      </c>
      <c r="T18" s="47"/>
      <c r="U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 s="49">
        <f>IF(Table13[[#This Row],[Zamówienie - Ilosc SKU '[Szt']]]=0,0,MOD(Table13[[#This Row],[Zamówienie - Ilosc SKU '[Szt']]],Table13[[#This Row],[Min. Ilość Zam. Sku]])-0.5)</f>
        <v>0</v>
      </c>
      <c r="W18" s="31">
        <f>Table13[[#This Row],[Сena SKU Po Wszystkich Rabatach]]*U18</f>
        <v>0</v>
      </c>
      <c r="X18" s="33" t="str">
        <f>IF(Table13[[#This Row],[Zamówienie - Ilosc SKU '[Szt']]]=0,"Niezamówione produkty","Zamówione produkty")</f>
        <v>Niezamówione produkty</v>
      </c>
      <c r="Y18" s="34" t="s">
        <v>2440</v>
      </c>
      <c r="Z18" s="34">
        <v>60</v>
      </c>
      <c r="AA18" s="34">
        <v>360</v>
      </c>
      <c r="AB18" s="34">
        <v>2160</v>
      </c>
      <c r="AC18" s="34">
        <f>+Table13[[#This Row],[Na Palecie]]/Table13[[#This Row],[W Outer]]</f>
        <v>36</v>
      </c>
      <c r="AD18" s="34">
        <f>+Table13[[#This Row],[Na Palecie]]/Table13[[#This Row],[Na 
Warstwie]]</f>
        <v>6</v>
      </c>
      <c r="AE18" s="37" t="s">
        <v>6211</v>
      </c>
      <c r="AF18" s="37" t="s">
        <v>90</v>
      </c>
      <c r="AG18" s="37" t="s">
        <v>6334</v>
      </c>
      <c r="AH18" s="37" t="s">
        <v>6335</v>
      </c>
      <c r="AI18" s="37"/>
      <c r="AJ18" s="50" t="s">
        <v>6697</v>
      </c>
      <c r="AK18" s="50" t="s">
        <v>91</v>
      </c>
      <c r="AL18" s="37" t="str">
        <f>_xlfn.XLOOKUP(Table13[[#This Row],[Rabat Indywidualny]],'PC2 code'!A:A,'PC2 code'!B:B,0)</f>
        <v>00</v>
      </c>
    </row>
    <row r="19" spans="1:42" ht="15.75" customHeight="1" x14ac:dyDescent="0.35">
      <c r="A19" s="78" t="s">
        <v>5263</v>
      </c>
      <c r="B19" s="85" t="str">
        <f>TEXT(Table13[[#This Row],[Kod EAN 
(Sku)]],"0000000000000")</f>
        <v>3086121101113</v>
      </c>
      <c r="C19" s="74" t="str">
        <f>IF(AND(Table13[[#This Row],[Kod EAN 
(Szt)]]&lt;&gt;0,Table13[[#This Row],[Kod EAN 
(Szt)]]&lt;&gt;"0"),TEXT(Table13[[#This Row],[Kod EAN 
(Szt)]],"0000000000000"),"")</f>
        <v>0070330101593</v>
      </c>
      <c r="D19" s="79" t="s">
        <v>5964</v>
      </c>
      <c r="E19" s="27" t="s">
        <v>7</v>
      </c>
      <c r="F19" s="28" t="s">
        <v>89</v>
      </c>
      <c r="G19" s="73"/>
      <c r="H19" s="66">
        <v>26.57</v>
      </c>
      <c r="I19" s="67"/>
      <c r="J19" s="71">
        <f>Table13[[#This Row],[Cena Netto]]*(1-Table13[[#This Row],[Rabat Długoterminowy]])</f>
        <v>26.57</v>
      </c>
      <c r="K19" s="70">
        <f>IF(TRIM($D$8)='Payment Term'!A$1,1-(1-$D$9)*(1-2%),$D$9)</f>
        <v>0.25</v>
      </c>
      <c r="L19" s="30"/>
      <c r="M19" s="72">
        <f>1-(1-Table13[[#This Row],[Rabat Długoterminowy]])*(1-Table13[[#This Row],[Dodatkowy rabat kwartału (składany)]])</f>
        <v>0</v>
      </c>
      <c r="N19" s="52">
        <v>0</v>
      </c>
      <c r="O19" s="31">
        <f>ROUND(Table13[[#This Row],[Cena Netto Po Rabacie Długoterminowym]]*(1-Table13[[#This Row],[Rabat Podstawowy]])*(1-Table13[[#This Row],[Dodatkowy rabat kwartału (składany)]])*(1-Table13[[#This Row],[Rabat Indywidualny]]),2)</f>
        <v>19.93</v>
      </c>
      <c r="P19" s="31">
        <f>Table13[[#This Row],[Сena SKU Po Wszystkich Rabatach]]/Table13[[#This Row],[Szt/
Opak.]]</f>
        <v>0.99649999999999994</v>
      </c>
      <c r="Q19" s="90" t="s">
        <v>2460</v>
      </c>
      <c r="R19" s="53" t="s">
        <v>6200</v>
      </c>
      <c r="S19" s="92" t="str">
        <f>IF(ISERROR(Table13[[#This Row],[W Inner]]),Table13[[#This Row],[W Outer]],IF(AND(Table13[[#This Row],[W Inner]]&gt;0,Table13[[#This Row],[W Inner]]&lt;&gt;"0"),Table13[[#This Row],[W Inner]],Table13[[#This Row],[W Outer]]))</f>
        <v>5</v>
      </c>
      <c r="T19" s="47"/>
      <c r="U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 s="49">
        <f>IF(Table13[[#This Row],[Zamówienie - Ilosc SKU '[Szt']]]=0,0,MOD(Table13[[#This Row],[Zamówienie - Ilosc SKU '[Szt']]],Table13[[#This Row],[Min. Ilość Zam. Sku]])-0.5)</f>
        <v>0</v>
      </c>
      <c r="W19" s="31">
        <f>Table13[[#This Row],[Сena SKU Po Wszystkich Rabatach]]*U19</f>
        <v>0</v>
      </c>
      <c r="X19" s="33" t="str">
        <f>IF(Table13[[#This Row],[Zamówienie - Ilosc SKU '[Szt']]]=0,"Niezamówione produkty","Zamówione produkty")</f>
        <v>Niezamówione produkty</v>
      </c>
      <c r="Y19" s="34" t="s">
        <v>6201</v>
      </c>
      <c r="Z19" s="34">
        <v>50</v>
      </c>
      <c r="AA19" s="34">
        <v>450</v>
      </c>
      <c r="AB19" s="34">
        <v>1800</v>
      </c>
      <c r="AC19" s="34">
        <f>+Table13[[#This Row],[Na Palecie]]/Table13[[#This Row],[W Outer]]</f>
        <v>36</v>
      </c>
      <c r="AD19" s="34">
        <f>+Table13[[#This Row],[Na Palecie]]/Table13[[#This Row],[Na 
Warstwie]]</f>
        <v>4</v>
      </c>
      <c r="AE19" s="37" t="s">
        <v>92</v>
      </c>
      <c r="AF19" s="37" t="s">
        <v>93</v>
      </c>
      <c r="AG19" s="37" t="s">
        <v>94</v>
      </c>
      <c r="AH19" s="37" t="s">
        <v>95</v>
      </c>
      <c r="AI19" s="37"/>
      <c r="AJ19" s="50" t="s">
        <v>6697</v>
      </c>
      <c r="AK19" s="50" t="s">
        <v>91</v>
      </c>
      <c r="AL19" s="37" t="str">
        <f>_xlfn.XLOOKUP(Table13[[#This Row],[Rabat Indywidualny]],'PC2 code'!A:A,'PC2 code'!B:B,0)</f>
        <v>00</v>
      </c>
    </row>
    <row r="20" spans="1:42" ht="15.75" customHeight="1" x14ac:dyDescent="0.35">
      <c r="A20" s="78" t="s">
        <v>5264</v>
      </c>
      <c r="B20" s="85" t="str">
        <f>TEXT(Table13[[#This Row],[Kod EAN 
(Sku)]],"0000000000000")</f>
        <v>3086121101144</v>
      </c>
      <c r="C20" s="74" t="str">
        <f>IF(AND(Table13[[#This Row],[Kod EAN 
(Szt)]]&lt;&gt;0,Table13[[#This Row],[Kod EAN 
(Szt)]]&lt;&gt;"0"),TEXT(Table13[[#This Row],[Kod EAN 
(Szt)]],"0000000000000"),"")</f>
        <v>0070330101623</v>
      </c>
      <c r="D20" s="79" t="s">
        <v>5965</v>
      </c>
      <c r="E20" s="27" t="s">
        <v>7</v>
      </c>
      <c r="F20" s="28" t="s">
        <v>89</v>
      </c>
      <c r="G20" s="73"/>
      <c r="H20" s="66">
        <v>26.57</v>
      </c>
      <c r="I20" s="67"/>
      <c r="J20" s="71">
        <f>Table13[[#This Row],[Cena Netto]]*(1-Table13[[#This Row],[Rabat Długoterminowy]])</f>
        <v>26.57</v>
      </c>
      <c r="K20" s="70">
        <f>IF(TRIM($D$8)='Payment Term'!A$1,1-(1-$D$9)*(1-2%),$D$9)</f>
        <v>0.25</v>
      </c>
      <c r="L20" s="30"/>
      <c r="M20" s="72">
        <f>1-(1-Table13[[#This Row],[Rabat Długoterminowy]])*(1-Table13[[#This Row],[Dodatkowy rabat kwartału (składany)]])</f>
        <v>0</v>
      </c>
      <c r="N20" s="52">
        <v>0</v>
      </c>
      <c r="O20" s="31">
        <f>ROUND(Table13[[#This Row],[Cena Netto Po Rabacie Długoterminowym]]*(1-Table13[[#This Row],[Rabat Podstawowy]])*(1-Table13[[#This Row],[Dodatkowy rabat kwartału (składany)]])*(1-Table13[[#This Row],[Rabat Indywidualny]]),2)</f>
        <v>19.93</v>
      </c>
      <c r="P20" s="31">
        <f>Table13[[#This Row],[Сena SKU Po Wszystkich Rabatach]]/Table13[[#This Row],[Szt/
Opak.]]</f>
        <v>0.99649999999999994</v>
      </c>
      <c r="Q20" s="90" t="s">
        <v>2460</v>
      </c>
      <c r="R20" s="53" t="s">
        <v>6200</v>
      </c>
      <c r="S20" s="92" t="str">
        <f>IF(ISERROR(Table13[[#This Row],[W Inner]]),Table13[[#This Row],[W Outer]],IF(AND(Table13[[#This Row],[W Inner]]&gt;0,Table13[[#This Row],[W Inner]]&lt;&gt;"0"),Table13[[#This Row],[W Inner]],Table13[[#This Row],[W Outer]]))</f>
        <v>5</v>
      </c>
      <c r="T20" s="47"/>
      <c r="U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 s="49">
        <f>IF(Table13[[#This Row],[Zamówienie - Ilosc SKU '[Szt']]]=0,0,MOD(Table13[[#This Row],[Zamówienie - Ilosc SKU '[Szt']]],Table13[[#This Row],[Min. Ilość Zam. Sku]])-0.5)</f>
        <v>0</v>
      </c>
      <c r="W20" s="31">
        <f>Table13[[#This Row],[Сena SKU Po Wszystkich Rabatach]]*U20</f>
        <v>0</v>
      </c>
      <c r="X20" s="33" t="str">
        <f>IF(Table13[[#This Row],[Zamówienie - Ilosc SKU '[Szt']]]=0,"Niezamówione produkty","Zamówione produkty")</f>
        <v>Niezamówione produkty</v>
      </c>
      <c r="Y20" s="34" t="s">
        <v>6201</v>
      </c>
      <c r="Z20" s="34">
        <v>50</v>
      </c>
      <c r="AA20" s="34">
        <v>450</v>
      </c>
      <c r="AB20" s="34">
        <v>1800</v>
      </c>
      <c r="AC20" s="34">
        <f>+Table13[[#This Row],[Na Palecie]]/Table13[[#This Row],[W Outer]]</f>
        <v>36</v>
      </c>
      <c r="AD20" s="34">
        <f>+Table13[[#This Row],[Na Palecie]]/Table13[[#This Row],[Na 
Warstwie]]</f>
        <v>4</v>
      </c>
      <c r="AE20" s="37" t="s">
        <v>96</v>
      </c>
      <c r="AF20" s="37" t="s">
        <v>97</v>
      </c>
      <c r="AG20" s="37" t="s">
        <v>98</v>
      </c>
      <c r="AH20" s="37" t="s">
        <v>99</v>
      </c>
      <c r="AI20" s="37"/>
      <c r="AJ20" s="50" t="s">
        <v>6697</v>
      </c>
      <c r="AK20" s="50" t="s">
        <v>91</v>
      </c>
      <c r="AL20" s="37" t="str">
        <f>_xlfn.XLOOKUP(Table13[[#This Row],[Rabat Indywidualny]],'PC2 code'!A:A,'PC2 code'!B:B,0)</f>
        <v>00</v>
      </c>
    </row>
    <row r="21" spans="1:42" s="64" customFormat="1" ht="15.75" customHeight="1" x14ac:dyDescent="0.35">
      <c r="A21" s="78" t="s">
        <v>5265</v>
      </c>
      <c r="B21" s="73" t="str">
        <f>TEXT(Table13[[#This Row],[Kod EAN 
(Sku)]],"0000000000000")</f>
        <v>3086121101120</v>
      </c>
      <c r="C21" s="78" t="str">
        <f>IF(AND(Table13[[#This Row],[Kod EAN 
(Szt)]]&lt;&gt;0,Table13[[#This Row],[Kod EAN 
(Szt)]]&lt;&gt;"0"),TEXT(Table13[[#This Row],[Kod EAN 
(Szt)]],"0000000000000"),"")</f>
        <v>0070330101609</v>
      </c>
      <c r="D21" s="79" t="s">
        <v>5966</v>
      </c>
      <c r="E21" s="27" t="s">
        <v>7</v>
      </c>
      <c r="F21" s="28" t="s">
        <v>89</v>
      </c>
      <c r="G21" s="73"/>
      <c r="H21" s="66">
        <v>26.57</v>
      </c>
      <c r="I21" s="67"/>
      <c r="J21" s="51">
        <f>Table13[[#This Row],[Cena Netto]]*(1-Table13[[#This Row],[Rabat Długoterminowy]])</f>
        <v>26.57</v>
      </c>
      <c r="K21" s="80">
        <f>IF(TRIM($D$8)='Payment Term'!A$1,1-(1-$D$9)*(1-2%),$D$9)</f>
        <v>0.25</v>
      </c>
      <c r="L21" s="35"/>
      <c r="M21" s="81">
        <f>1-(1-Table13[[#This Row],[Rabat Długoterminowy]])*(1-Table13[[#This Row],[Dodatkowy rabat kwartału (składany)]])</f>
        <v>0</v>
      </c>
      <c r="N21" s="52">
        <v>0</v>
      </c>
      <c r="O21" s="31">
        <f>ROUND(Table13[[#This Row],[Cena Netto Po Rabacie Długoterminowym]]*(1-Table13[[#This Row],[Rabat Podstawowy]])*(1-Table13[[#This Row],[Dodatkowy rabat kwartału (składany)]])*(1-Table13[[#This Row],[Rabat Indywidualny]]),2)</f>
        <v>19.93</v>
      </c>
      <c r="P21" s="31">
        <f>Table13[[#This Row],[Сena SKU Po Wszystkich Rabatach]]/Table13[[#This Row],[Szt/
Opak.]]</f>
        <v>0.99649999999999994</v>
      </c>
      <c r="Q21" s="90" t="s">
        <v>2460</v>
      </c>
      <c r="R21" s="53" t="s">
        <v>6200</v>
      </c>
      <c r="S21" s="92" t="str">
        <f>IF(ISERROR(Table13[[#This Row],[W Inner]]),Table13[[#This Row],[W Outer]],IF(AND(Table13[[#This Row],[W Inner]]&gt;0,Table13[[#This Row],[W Inner]]&lt;&gt;"0"),Table13[[#This Row],[W Inner]],Table13[[#This Row],[W Outer]]))</f>
        <v>5</v>
      </c>
      <c r="T21" s="47"/>
      <c r="U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 s="49">
        <f>IF(Table13[[#This Row],[Zamówienie - Ilosc SKU '[Szt']]]=0,0,MOD(Table13[[#This Row],[Zamówienie - Ilosc SKU '[Szt']]],Table13[[#This Row],[Min. Ilość Zam. Sku]])-0.5)</f>
        <v>0</v>
      </c>
      <c r="W21" s="31">
        <f>Table13[[#This Row],[Сena SKU Po Wszystkich Rabatach]]*U21</f>
        <v>0</v>
      </c>
      <c r="X21" s="33" t="str">
        <f>IF(Table13[[#This Row],[Zamówienie - Ilosc SKU '[Szt']]]=0,"Niezamówione produkty","Zamówione produkty")</f>
        <v>Niezamówione produkty</v>
      </c>
      <c r="Y21" s="34" t="s">
        <v>6201</v>
      </c>
      <c r="Z21" s="34">
        <v>50</v>
      </c>
      <c r="AA21" s="34">
        <v>450</v>
      </c>
      <c r="AB21" s="34">
        <v>1800</v>
      </c>
      <c r="AC21" s="34">
        <f>+Table13[[#This Row],[Na Palecie]]/Table13[[#This Row],[W Outer]]</f>
        <v>36</v>
      </c>
      <c r="AD21" s="34">
        <f>+Table13[[#This Row],[Na Palecie]]/Table13[[#This Row],[Na 
Warstwie]]</f>
        <v>4</v>
      </c>
      <c r="AE21" s="37" t="s">
        <v>100</v>
      </c>
      <c r="AF21" s="37" t="s">
        <v>101</v>
      </c>
      <c r="AG21" s="37" t="s">
        <v>102</v>
      </c>
      <c r="AH21" s="37" t="s">
        <v>103</v>
      </c>
      <c r="AI21" s="37"/>
      <c r="AJ21" s="50" t="s">
        <v>6697</v>
      </c>
      <c r="AK21" s="50" t="s">
        <v>91</v>
      </c>
      <c r="AL21" s="37" t="str">
        <f>_xlfn.XLOOKUP(Table13[[#This Row],[Rabat Indywidualny]],'PC2 code'!A:A,'PC2 code'!B:B,0)</f>
        <v>00</v>
      </c>
      <c r="AM21" s="9"/>
      <c r="AP21" s="9"/>
    </row>
    <row r="22" spans="1:42" s="64" customFormat="1" ht="15.75" customHeight="1" x14ac:dyDescent="0.35">
      <c r="A22" s="78" t="s">
        <v>5266</v>
      </c>
      <c r="B22" s="73" t="str">
        <f>TEXT(Table13[[#This Row],[Kod EAN 
(Sku)]],"0000000000000")</f>
        <v>3086121101137</v>
      </c>
      <c r="C22" s="78" t="str">
        <f>IF(AND(Table13[[#This Row],[Kod EAN 
(Szt)]]&lt;&gt;0,Table13[[#This Row],[Kod EAN 
(Szt)]]&lt;&gt;"0"),TEXT(Table13[[#This Row],[Kod EAN 
(Szt)]],"0000000000000"),"")</f>
        <v/>
      </c>
      <c r="D22" s="79" t="s">
        <v>5967</v>
      </c>
      <c r="E22" s="27" t="s">
        <v>7</v>
      </c>
      <c r="F22" s="28" t="s">
        <v>89</v>
      </c>
      <c r="G22" s="73"/>
      <c r="H22" s="66">
        <v>26.57</v>
      </c>
      <c r="I22" s="67"/>
      <c r="J22" s="51">
        <f>Table13[[#This Row],[Cena Netto]]*(1-Table13[[#This Row],[Rabat Długoterminowy]])</f>
        <v>26.57</v>
      </c>
      <c r="K22" s="80">
        <f>IF(TRIM($D$8)='Payment Term'!A$1,1-(1-$D$9)*(1-2%),$D$9)</f>
        <v>0.25</v>
      </c>
      <c r="L22" s="35"/>
      <c r="M22" s="81">
        <f>1-(1-Table13[[#This Row],[Rabat Długoterminowy]])*(1-Table13[[#This Row],[Dodatkowy rabat kwartału (składany)]])</f>
        <v>0</v>
      </c>
      <c r="N22" s="52">
        <v>0</v>
      </c>
      <c r="O22" s="31">
        <f>ROUND(Table13[[#This Row],[Cena Netto Po Rabacie Długoterminowym]]*(1-Table13[[#This Row],[Rabat Podstawowy]])*(1-Table13[[#This Row],[Dodatkowy rabat kwartału (składany)]])*(1-Table13[[#This Row],[Rabat Indywidualny]]),2)</f>
        <v>19.93</v>
      </c>
      <c r="P22" s="31">
        <f>Table13[[#This Row],[Сena SKU Po Wszystkich Rabatach]]/Table13[[#This Row],[Szt/
Opak.]]</f>
        <v>0.99649999999999994</v>
      </c>
      <c r="Q22" s="90" t="s">
        <v>2460</v>
      </c>
      <c r="R22" s="53" t="s">
        <v>6200</v>
      </c>
      <c r="S22" s="92" t="str">
        <f>IF(ISERROR(Table13[[#This Row],[W Inner]]),Table13[[#This Row],[W Outer]],IF(AND(Table13[[#This Row],[W Inner]]&gt;0,Table13[[#This Row],[W Inner]]&lt;&gt;"0"),Table13[[#This Row],[W Inner]],Table13[[#This Row],[W Outer]]))</f>
        <v>5</v>
      </c>
      <c r="T22" s="47"/>
      <c r="U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 s="49">
        <f>IF(Table13[[#This Row],[Zamówienie - Ilosc SKU '[Szt']]]=0,0,MOD(Table13[[#This Row],[Zamówienie - Ilosc SKU '[Szt']]],Table13[[#This Row],[Min. Ilość Zam. Sku]])-0.5)</f>
        <v>0</v>
      </c>
      <c r="W22" s="31">
        <f>Table13[[#This Row],[Сena SKU Po Wszystkich Rabatach]]*U22</f>
        <v>0</v>
      </c>
      <c r="X22" s="33" t="str">
        <f>IF(Table13[[#This Row],[Zamówienie - Ilosc SKU '[Szt']]]=0,"Niezamówione produkty","Zamówione produkty")</f>
        <v>Niezamówione produkty</v>
      </c>
      <c r="Y22" s="34" t="s">
        <v>6201</v>
      </c>
      <c r="Z22" s="34">
        <v>50</v>
      </c>
      <c r="AA22" s="34">
        <v>450</v>
      </c>
      <c r="AB22" s="34">
        <v>1800</v>
      </c>
      <c r="AC22" s="34">
        <f>+Table13[[#This Row],[Na Palecie]]/Table13[[#This Row],[W Outer]]</f>
        <v>36</v>
      </c>
      <c r="AD22" s="34">
        <f>+Table13[[#This Row],[Na Palecie]]/Table13[[#This Row],[Na 
Warstwie]]</f>
        <v>4</v>
      </c>
      <c r="AE22" s="37" t="s">
        <v>104</v>
      </c>
      <c r="AF22" s="37" t="s">
        <v>90</v>
      </c>
      <c r="AG22" s="37" t="s">
        <v>105</v>
      </c>
      <c r="AH22" s="37" t="s">
        <v>106</v>
      </c>
      <c r="AI22" s="37"/>
      <c r="AJ22" s="50" t="s">
        <v>6697</v>
      </c>
      <c r="AK22" s="50" t="s">
        <v>91</v>
      </c>
      <c r="AL22" s="37" t="str">
        <f>_xlfn.XLOOKUP(Table13[[#This Row],[Rabat Indywidualny]],'PC2 code'!A:A,'PC2 code'!B:B,0)</f>
        <v>00</v>
      </c>
      <c r="AM22" s="9"/>
      <c r="AP22" s="9"/>
    </row>
    <row r="23" spans="1:42" s="64" customFormat="1" ht="15.75" customHeight="1" x14ac:dyDescent="0.35">
      <c r="A23" s="73" t="s">
        <v>5267</v>
      </c>
      <c r="B23" s="73" t="str">
        <f>TEXT(Table13[[#This Row],[Kod EAN 
(Sku)]],"0000000000000")</f>
        <v>3086121101113</v>
      </c>
      <c r="C23" s="78" t="str">
        <f>IF(AND(Table13[[#This Row],[Kod EAN 
(Szt)]]&lt;&gt;0,Table13[[#This Row],[Kod EAN 
(Szt)]]&lt;&gt;"0"),TEXT(Table13[[#This Row],[Kod EAN 
(Szt)]],"0000000000000"),"")</f>
        <v/>
      </c>
      <c r="D23" s="79" t="s">
        <v>5968</v>
      </c>
      <c r="E23" s="27" t="s">
        <v>7</v>
      </c>
      <c r="F23" s="28" t="s">
        <v>89</v>
      </c>
      <c r="G23" s="29"/>
      <c r="H23" s="66">
        <v>28.65</v>
      </c>
      <c r="I23" s="67"/>
      <c r="J23" s="51">
        <f>Table13[[#This Row],[Cena Netto]]*(1-Table13[[#This Row],[Rabat Długoterminowy]])</f>
        <v>28.65</v>
      </c>
      <c r="K23" s="80">
        <f>IF(TRIM($D$8)='Payment Term'!A$1,1-(1-$D$9)*(1-2%),$D$9)</f>
        <v>0.25</v>
      </c>
      <c r="L23" s="35"/>
      <c r="M23" s="81">
        <f>1-(1-Table13[[#This Row],[Rabat Długoterminowy]])*(1-Table13[[#This Row],[Dodatkowy rabat kwartału (składany)]])</f>
        <v>0</v>
      </c>
      <c r="N23" s="52">
        <v>0</v>
      </c>
      <c r="O23" s="31">
        <f>ROUND(Table13[[#This Row],[Cena Netto Po Rabacie Długoterminowym]]*(1-Table13[[#This Row],[Rabat Podstawowy]])*(1-Table13[[#This Row],[Dodatkowy rabat kwartału (składany)]])*(1-Table13[[#This Row],[Rabat Indywidualny]]),2)</f>
        <v>21.49</v>
      </c>
      <c r="P23" s="31">
        <f>Table13[[#This Row],[Сena SKU Po Wszystkich Rabatach]]/Table13[[#This Row],[Szt/
Opak.]]</f>
        <v>1.0745</v>
      </c>
      <c r="Q23" s="94" t="s">
        <v>2460</v>
      </c>
      <c r="R23" s="36" t="s">
        <v>6200</v>
      </c>
      <c r="S23" s="91">
        <f>IF(ISERROR(Table13[[#This Row],[W Inner]]),Table13[[#This Row],[W Outer]],IF(AND(Table13[[#This Row],[W Inner]]&gt;0,Table13[[#This Row],[W Inner]]&lt;&gt;"0"),Table13[[#This Row],[W Inner]],Table13[[#This Row],[W Outer]]))</f>
        <v>50</v>
      </c>
      <c r="T23" s="86"/>
      <c r="U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 s="49">
        <f>IF(Table13[[#This Row],[Zamówienie - Ilosc SKU '[Szt']]]=0,0,MOD(Table13[[#This Row],[Zamówienie - Ilosc SKU '[Szt']]],Table13[[#This Row],[Min. Ilość Zam. Sku]])-0.5)</f>
        <v>0</v>
      </c>
      <c r="W23" s="31">
        <f>Table13[[#This Row],[Сena SKU Po Wszystkich Rabatach]]*U23</f>
        <v>0</v>
      </c>
      <c r="X23" s="33" t="str">
        <f>IF(Table13[[#This Row],[Zamówienie - Ilosc SKU '[Szt']]]=0,"Niezamówione produkty","Zamówione produkty")</f>
        <v>Niezamówione produkty</v>
      </c>
      <c r="Y23" s="34" t="s">
        <v>90</v>
      </c>
      <c r="Z23" s="34">
        <v>50</v>
      </c>
      <c r="AA23" s="34">
        <v>450</v>
      </c>
      <c r="AB23" s="34">
        <v>1800</v>
      </c>
      <c r="AC23" s="34">
        <f>+Table13[[#This Row],[Na Palecie]]/Table13[[#This Row],[W Outer]]</f>
        <v>36</v>
      </c>
      <c r="AD23" s="34">
        <f>+Table13[[#This Row],[Na Palecie]]/Table13[[#This Row],[Na 
Warstwie]]</f>
        <v>4</v>
      </c>
      <c r="AE23" s="37" t="s">
        <v>92</v>
      </c>
      <c r="AF23" s="37" t="s">
        <v>90</v>
      </c>
      <c r="AG23" s="37" t="s">
        <v>94</v>
      </c>
      <c r="AH23" s="37" t="s">
        <v>107</v>
      </c>
      <c r="AI23" s="37"/>
      <c r="AJ23" s="37" t="s">
        <v>6697</v>
      </c>
      <c r="AK23" s="37" t="s">
        <v>91</v>
      </c>
      <c r="AL23" s="37" t="str">
        <f>_xlfn.XLOOKUP(Table13[[#This Row],[Rabat Indywidualny]],'PC2 code'!A:A,'PC2 code'!B:B,0)</f>
        <v>00</v>
      </c>
      <c r="AM23" s="9"/>
      <c r="AP23" s="9"/>
    </row>
    <row r="24" spans="1:42" s="64" customFormat="1" ht="15.75" customHeight="1" x14ac:dyDescent="0.35">
      <c r="A24" s="73" t="s">
        <v>5268</v>
      </c>
      <c r="B24" s="73" t="str">
        <f>TEXT(Table13[[#This Row],[Kod EAN 
(Sku)]],"0000000000000")</f>
        <v>3086121101144</v>
      </c>
      <c r="C24" s="78" t="str">
        <f>IF(AND(Table13[[#This Row],[Kod EAN 
(Szt)]]&lt;&gt;0,Table13[[#This Row],[Kod EAN 
(Szt)]]&lt;&gt;"0"),TEXT(Table13[[#This Row],[Kod EAN 
(Szt)]],"0000000000000"),"")</f>
        <v/>
      </c>
      <c r="D24" s="79" t="s">
        <v>5969</v>
      </c>
      <c r="E24" s="27" t="s">
        <v>7</v>
      </c>
      <c r="F24" s="28" t="s">
        <v>89</v>
      </c>
      <c r="G24" s="29"/>
      <c r="H24" s="66">
        <v>28.65</v>
      </c>
      <c r="I24" s="67"/>
      <c r="J24" s="51">
        <f>Table13[[#This Row],[Cena Netto]]*(1-Table13[[#This Row],[Rabat Długoterminowy]])</f>
        <v>28.65</v>
      </c>
      <c r="K24" s="80">
        <f>IF(TRIM($D$8)='Payment Term'!A$1,1-(1-$D$9)*(1-2%),$D$9)</f>
        <v>0.25</v>
      </c>
      <c r="L24" s="35"/>
      <c r="M24" s="81">
        <f>1-(1-Table13[[#This Row],[Rabat Długoterminowy]])*(1-Table13[[#This Row],[Dodatkowy rabat kwartału (składany)]])</f>
        <v>0</v>
      </c>
      <c r="N24" s="52">
        <v>0</v>
      </c>
      <c r="O24" s="31">
        <f>ROUND(Table13[[#This Row],[Cena Netto Po Rabacie Długoterminowym]]*(1-Table13[[#This Row],[Rabat Podstawowy]])*(1-Table13[[#This Row],[Dodatkowy rabat kwartału (składany)]])*(1-Table13[[#This Row],[Rabat Indywidualny]]),2)</f>
        <v>21.49</v>
      </c>
      <c r="P24" s="31">
        <f>Table13[[#This Row],[Сena SKU Po Wszystkich Rabatach]]/Table13[[#This Row],[Szt/
Opak.]]</f>
        <v>1.0745</v>
      </c>
      <c r="Q24" s="94" t="s">
        <v>2460</v>
      </c>
      <c r="R24" s="36" t="s">
        <v>6200</v>
      </c>
      <c r="S24" s="91">
        <f>IF(ISERROR(Table13[[#This Row],[W Inner]]),Table13[[#This Row],[W Outer]],IF(AND(Table13[[#This Row],[W Inner]]&gt;0,Table13[[#This Row],[W Inner]]&lt;&gt;"0"),Table13[[#This Row],[W Inner]],Table13[[#This Row],[W Outer]]))</f>
        <v>50</v>
      </c>
      <c r="T24" s="86"/>
      <c r="U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 s="49">
        <f>IF(Table13[[#This Row],[Zamówienie - Ilosc SKU '[Szt']]]=0,0,MOD(Table13[[#This Row],[Zamówienie - Ilosc SKU '[Szt']]],Table13[[#This Row],[Min. Ilość Zam. Sku]])-0.5)</f>
        <v>0</v>
      </c>
      <c r="W24" s="31">
        <f>Table13[[#This Row],[Сena SKU Po Wszystkich Rabatach]]*U24</f>
        <v>0</v>
      </c>
      <c r="X24" s="33" t="str">
        <f>IF(Table13[[#This Row],[Zamówienie - Ilosc SKU '[Szt']]]=0,"Niezamówione produkty","Zamówione produkty")</f>
        <v>Niezamówione produkty</v>
      </c>
      <c r="Y24" s="34" t="s">
        <v>90</v>
      </c>
      <c r="Z24" s="34">
        <v>50</v>
      </c>
      <c r="AA24" s="34">
        <v>450</v>
      </c>
      <c r="AB24" s="34">
        <v>1800</v>
      </c>
      <c r="AC24" s="34">
        <f>+Table13[[#This Row],[Na Palecie]]/Table13[[#This Row],[W Outer]]</f>
        <v>36</v>
      </c>
      <c r="AD24" s="34">
        <f>+Table13[[#This Row],[Na Palecie]]/Table13[[#This Row],[Na 
Warstwie]]</f>
        <v>4</v>
      </c>
      <c r="AE24" s="37" t="s">
        <v>96</v>
      </c>
      <c r="AF24" s="37" t="s">
        <v>90</v>
      </c>
      <c r="AG24" s="37" t="s">
        <v>98</v>
      </c>
      <c r="AH24" s="37" t="s">
        <v>108</v>
      </c>
      <c r="AI24" s="37"/>
      <c r="AJ24" s="37" t="s">
        <v>6697</v>
      </c>
      <c r="AK24" s="37" t="s">
        <v>91</v>
      </c>
      <c r="AL24" s="37" t="str">
        <f>_xlfn.XLOOKUP(Table13[[#This Row],[Rabat Indywidualny]],'PC2 code'!A:A,'PC2 code'!B:B,0)</f>
        <v>00</v>
      </c>
      <c r="AM24" s="9"/>
      <c r="AP24" s="9"/>
    </row>
    <row r="25" spans="1:42" ht="15.75" customHeight="1" x14ac:dyDescent="0.35">
      <c r="A25" s="73" t="s">
        <v>5269</v>
      </c>
      <c r="B25" s="73" t="str">
        <f>TEXT(Table13[[#This Row],[Kod EAN 
(Sku)]],"0000000000000")</f>
        <v>3086123734609</v>
      </c>
      <c r="C25" s="78" t="str">
        <f>IF(AND(Table13[[#This Row],[Kod EAN 
(Szt)]]&lt;&gt;0,Table13[[#This Row],[Kod EAN 
(Szt)]]&lt;&gt;"0"),TEXT(Table13[[#This Row],[Kod EAN 
(Szt)]],"0000000000000"),"")</f>
        <v/>
      </c>
      <c r="D25" s="79" t="s">
        <v>5970</v>
      </c>
      <c r="E25" s="27" t="s">
        <v>7</v>
      </c>
      <c r="F25" s="28" t="s">
        <v>89</v>
      </c>
      <c r="G25" s="29"/>
      <c r="H25" s="66">
        <v>8.33</v>
      </c>
      <c r="I25" s="67"/>
      <c r="J25" s="51">
        <f>Table13[[#This Row],[Cena Netto]]*(1-Table13[[#This Row],[Rabat Długoterminowy]])</f>
        <v>8.33</v>
      </c>
      <c r="K25" s="80">
        <f>IF(TRIM($D$8)='Payment Term'!A$1,1-(1-$D$9)*(1-2%),$D$9)</f>
        <v>0.25</v>
      </c>
      <c r="L25" s="35"/>
      <c r="M25" s="81">
        <f>1-(1-Table13[[#This Row],[Rabat Długoterminowy]])*(1-Table13[[#This Row],[Dodatkowy rabat kwartału (składany)]])</f>
        <v>0</v>
      </c>
      <c r="N25" s="52">
        <v>0</v>
      </c>
      <c r="O25" s="31">
        <f>ROUND(Table13[[#This Row],[Cena Netto Po Rabacie Długoterminowym]]*(1-Table13[[#This Row],[Rabat Podstawowy]])*(1-Table13[[#This Row],[Dodatkowy rabat kwartału (składany)]])*(1-Table13[[#This Row],[Rabat Indywidualny]]),2)</f>
        <v>6.25</v>
      </c>
      <c r="P25" s="31">
        <f>Table13[[#This Row],[Сena SKU Po Wszystkich Rabatach]]/Table13[[#This Row],[Szt/
Opak.]]</f>
        <v>1.5625</v>
      </c>
      <c r="Q25" s="94" t="s">
        <v>6198</v>
      </c>
      <c r="R25" s="36" t="s">
        <v>2440</v>
      </c>
      <c r="S25" s="91" t="str">
        <f>IF(ISERROR(Table13[[#This Row],[W Inner]]),Table13[[#This Row],[W Outer]],IF(AND(Table13[[#This Row],[W Inner]]&gt;0,Table13[[#This Row],[W Inner]]&lt;&gt;"0"),Table13[[#This Row],[W Inner]],Table13[[#This Row],[W Outer]]))</f>
        <v>10</v>
      </c>
      <c r="T25" s="86"/>
      <c r="U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 s="49">
        <f>IF(Table13[[#This Row],[Zamówienie - Ilosc SKU '[Szt']]]=0,0,MOD(Table13[[#This Row],[Zamówienie - Ilosc SKU '[Szt']]],Table13[[#This Row],[Min. Ilość Zam. Sku]])-0.5)</f>
        <v>0</v>
      </c>
      <c r="W25" s="31">
        <f>Table13[[#This Row],[Сena SKU Po Wszystkich Rabatach]]*U25</f>
        <v>0</v>
      </c>
      <c r="X25" s="33" t="str">
        <f>IF(Table13[[#This Row],[Zamówienie - Ilosc SKU '[Szt']]]=0,"Niezamówione produkty","Zamówione produkty")</f>
        <v>Niezamówione produkty</v>
      </c>
      <c r="Y25" s="34" t="s">
        <v>2440</v>
      </c>
      <c r="Z25" s="34">
        <v>120</v>
      </c>
      <c r="AA25" s="34">
        <v>720</v>
      </c>
      <c r="AB25" s="34">
        <v>4320</v>
      </c>
      <c r="AC25" s="34">
        <f>+Table13[[#This Row],[Na Palecie]]/Table13[[#This Row],[W Outer]]</f>
        <v>36</v>
      </c>
      <c r="AD25" s="34">
        <f>+Table13[[#This Row],[Na Palecie]]/Table13[[#This Row],[Na 
Warstwie]]</f>
        <v>6</v>
      </c>
      <c r="AE25" s="37" t="s">
        <v>6212</v>
      </c>
      <c r="AF25" s="37" t="s">
        <v>90</v>
      </c>
      <c r="AG25" s="37" t="s">
        <v>6336</v>
      </c>
      <c r="AH25" s="37" t="s">
        <v>6337</v>
      </c>
      <c r="AI25" s="37"/>
      <c r="AJ25" s="37" t="s">
        <v>6697</v>
      </c>
      <c r="AK25" s="37" t="s">
        <v>91</v>
      </c>
      <c r="AL25" s="37" t="str">
        <f>_xlfn.XLOOKUP(Table13[[#This Row],[Rabat Indywidualny]],'PC2 code'!A:A,'PC2 code'!B:B,0)</f>
        <v>00</v>
      </c>
    </row>
    <row r="26" spans="1:42" ht="15.75" customHeight="1" x14ac:dyDescent="0.35">
      <c r="A26" s="73" t="s">
        <v>5270</v>
      </c>
      <c r="B26" s="73" t="str">
        <f>TEXT(Table13[[#This Row],[Kod EAN 
(Sku)]],"0000000000000")</f>
        <v>3086123734616</v>
      </c>
      <c r="C26" s="78" t="str">
        <f>IF(AND(Table13[[#This Row],[Kod EAN 
(Szt)]]&lt;&gt;0,Table13[[#This Row],[Kod EAN 
(Szt)]]&lt;&gt;"0"),TEXT(Table13[[#This Row],[Kod EAN 
(Szt)]],"0000000000000"),"")</f>
        <v/>
      </c>
      <c r="D26" s="79" t="s">
        <v>5971</v>
      </c>
      <c r="E26" s="27" t="s">
        <v>7</v>
      </c>
      <c r="F26" s="28" t="s">
        <v>89</v>
      </c>
      <c r="G26" s="29"/>
      <c r="H26" s="66">
        <v>8.33</v>
      </c>
      <c r="I26" s="67"/>
      <c r="J26" s="51">
        <f>Table13[[#This Row],[Cena Netto]]*(1-Table13[[#This Row],[Rabat Długoterminowy]])</f>
        <v>8.33</v>
      </c>
      <c r="K26" s="80">
        <f>IF(TRIM($D$8)='Payment Term'!A$1,1-(1-$D$9)*(1-2%),$D$9)</f>
        <v>0.25</v>
      </c>
      <c r="L26" s="35"/>
      <c r="M26" s="81">
        <f>1-(1-Table13[[#This Row],[Rabat Długoterminowy]])*(1-Table13[[#This Row],[Dodatkowy rabat kwartału (składany)]])</f>
        <v>0</v>
      </c>
      <c r="N26" s="52">
        <v>0</v>
      </c>
      <c r="O26" s="31">
        <f>ROUND(Table13[[#This Row],[Cena Netto Po Rabacie Długoterminowym]]*(1-Table13[[#This Row],[Rabat Podstawowy]])*(1-Table13[[#This Row],[Dodatkowy rabat kwartału (składany)]])*(1-Table13[[#This Row],[Rabat Indywidualny]]),2)</f>
        <v>6.25</v>
      </c>
      <c r="P26" s="31">
        <f>Table13[[#This Row],[Сena SKU Po Wszystkich Rabatach]]/Table13[[#This Row],[Szt/
Opak.]]</f>
        <v>1.5625</v>
      </c>
      <c r="Q26" s="94" t="s">
        <v>6198</v>
      </c>
      <c r="R26" s="36" t="s">
        <v>2440</v>
      </c>
      <c r="S26" s="91" t="str">
        <f>IF(ISERROR(Table13[[#This Row],[W Inner]]),Table13[[#This Row],[W Outer]],IF(AND(Table13[[#This Row],[W Inner]]&gt;0,Table13[[#This Row],[W Inner]]&lt;&gt;"0"),Table13[[#This Row],[W Inner]],Table13[[#This Row],[W Outer]]))</f>
        <v>10</v>
      </c>
      <c r="T26" s="86"/>
      <c r="U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 s="49">
        <f>IF(Table13[[#This Row],[Zamówienie - Ilosc SKU '[Szt']]]=0,0,MOD(Table13[[#This Row],[Zamówienie - Ilosc SKU '[Szt']]],Table13[[#This Row],[Min. Ilość Zam. Sku]])-0.5)</f>
        <v>0</v>
      </c>
      <c r="W26" s="31">
        <f>Table13[[#This Row],[Сena SKU Po Wszystkich Rabatach]]*U26</f>
        <v>0</v>
      </c>
      <c r="X26" s="33" t="str">
        <f>IF(Table13[[#This Row],[Zamówienie - Ilosc SKU '[Szt']]]=0,"Niezamówione produkty","Zamówione produkty")</f>
        <v>Niezamówione produkty</v>
      </c>
      <c r="Y26" s="34" t="s">
        <v>2440</v>
      </c>
      <c r="Z26" s="34">
        <v>120</v>
      </c>
      <c r="AA26" s="34">
        <v>720</v>
      </c>
      <c r="AB26" s="34">
        <v>4320</v>
      </c>
      <c r="AC26" s="34">
        <f>+Table13[[#This Row],[Na Palecie]]/Table13[[#This Row],[W Outer]]</f>
        <v>36</v>
      </c>
      <c r="AD26" s="34">
        <f>+Table13[[#This Row],[Na Palecie]]/Table13[[#This Row],[Na 
Warstwie]]</f>
        <v>6</v>
      </c>
      <c r="AE26" s="37" t="s">
        <v>6213</v>
      </c>
      <c r="AF26" s="37" t="s">
        <v>90</v>
      </c>
      <c r="AG26" s="37" t="s">
        <v>6338</v>
      </c>
      <c r="AH26" s="37" t="s">
        <v>6339</v>
      </c>
      <c r="AI26" s="37"/>
      <c r="AJ26" s="37" t="s">
        <v>6697</v>
      </c>
      <c r="AK26" s="37" t="s">
        <v>91</v>
      </c>
      <c r="AL26" s="37" t="str">
        <f>_xlfn.XLOOKUP(Table13[[#This Row],[Rabat Indywidualny]],'PC2 code'!A:A,'PC2 code'!B:B,0)</f>
        <v>00</v>
      </c>
    </row>
    <row r="27" spans="1:42" ht="15.75" customHeight="1" x14ac:dyDescent="0.35">
      <c r="A27" s="73" t="s">
        <v>5271</v>
      </c>
      <c r="B27" s="73" t="str">
        <f>TEXT(Table13[[#This Row],[Kod EAN 
(Sku)]],"0000000000000")</f>
        <v>3086123734623</v>
      </c>
      <c r="C27" s="78" t="str">
        <f>IF(AND(Table13[[#This Row],[Kod EAN 
(Szt)]]&lt;&gt;0,Table13[[#This Row],[Kod EAN 
(Szt)]]&lt;&gt;"0"),TEXT(Table13[[#This Row],[Kod EAN 
(Szt)]],"0000000000000"),"")</f>
        <v/>
      </c>
      <c r="D27" s="79" t="s">
        <v>5972</v>
      </c>
      <c r="E27" s="27" t="s">
        <v>7</v>
      </c>
      <c r="F27" s="28" t="s">
        <v>89</v>
      </c>
      <c r="G27" s="29"/>
      <c r="H27" s="66">
        <v>8.33</v>
      </c>
      <c r="I27" s="67"/>
      <c r="J27" s="51">
        <f>Table13[[#This Row],[Cena Netto]]*(1-Table13[[#This Row],[Rabat Długoterminowy]])</f>
        <v>8.33</v>
      </c>
      <c r="K27" s="80">
        <f>IF(TRIM($D$8)='Payment Term'!A$1,1-(1-$D$9)*(1-2%),$D$9)</f>
        <v>0.25</v>
      </c>
      <c r="L27" s="35"/>
      <c r="M27" s="81">
        <f>1-(1-Table13[[#This Row],[Rabat Długoterminowy]])*(1-Table13[[#This Row],[Dodatkowy rabat kwartału (składany)]])</f>
        <v>0</v>
      </c>
      <c r="N27" s="52">
        <v>0</v>
      </c>
      <c r="O27" s="31">
        <f>ROUND(Table13[[#This Row],[Cena Netto Po Rabacie Długoterminowym]]*(1-Table13[[#This Row],[Rabat Podstawowy]])*(1-Table13[[#This Row],[Dodatkowy rabat kwartału (składany)]])*(1-Table13[[#This Row],[Rabat Indywidualny]]),2)</f>
        <v>6.25</v>
      </c>
      <c r="P27" s="31">
        <f>Table13[[#This Row],[Сena SKU Po Wszystkich Rabatach]]/Table13[[#This Row],[Szt/
Opak.]]</f>
        <v>1.5625</v>
      </c>
      <c r="Q27" s="94" t="s">
        <v>6198</v>
      </c>
      <c r="R27" s="36" t="s">
        <v>2440</v>
      </c>
      <c r="S27" s="91" t="str">
        <f>IF(ISERROR(Table13[[#This Row],[W Inner]]),Table13[[#This Row],[W Outer]],IF(AND(Table13[[#This Row],[W Inner]]&gt;0,Table13[[#This Row],[W Inner]]&lt;&gt;"0"),Table13[[#This Row],[W Inner]],Table13[[#This Row],[W Outer]]))</f>
        <v>10</v>
      </c>
      <c r="T27" s="86"/>
      <c r="U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 s="49">
        <f>IF(Table13[[#This Row],[Zamówienie - Ilosc SKU '[Szt']]]=0,0,MOD(Table13[[#This Row],[Zamówienie - Ilosc SKU '[Szt']]],Table13[[#This Row],[Min. Ilość Zam. Sku]])-0.5)</f>
        <v>0</v>
      </c>
      <c r="W27" s="31">
        <f>Table13[[#This Row],[Сena SKU Po Wszystkich Rabatach]]*U27</f>
        <v>0</v>
      </c>
      <c r="X27" s="33" t="str">
        <f>IF(Table13[[#This Row],[Zamówienie - Ilosc SKU '[Szt']]]=0,"Niezamówione produkty","Zamówione produkty")</f>
        <v>Niezamówione produkty</v>
      </c>
      <c r="Y27" s="34" t="s">
        <v>2440</v>
      </c>
      <c r="Z27" s="34">
        <v>120</v>
      </c>
      <c r="AA27" s="34">
        <v>720</v>
      </c>
      <c r="AB27" s="34">
        <v>4320</v>
      </c>
      <c r="AC27" s="34">
        <f>+Table13[[#This Row],[Na Palecie]]/Table13[[#This Row],[W Outer]]</f>
        <v>36</v>
      </c>
      <c r="AD27" s="34">
        <f>+Table13[[#This Row],[Na Palecie]]/Table13[[#This Row],[Na 
Warstwie]]</f>
        <v>6</v>
      </c>
      <c r="AE27" s="37" t="s">
        <v>6214</v>
      </c>
      <c r="AF27" s="37" t="s">
        <v>90</v>
      </c>
      <c r="AG27" s="37" t="s">
        <v>6340</v>
      </c>
      <c r="AH27" s="37" t="s">
        <v>6341</v>
      </c>
      <c r="AI27" s="37"/>
      <c r="AJ27" s="37" t="s">
        <v>6697</v>
      </c>
      <c r="AK27" s="37" t="s">
        <v>91</v>
      </c>
      <c r="AL27" s="37" t="str">
        <f>_xlfn.XLOOKUP(Table13[[#This Row],[Rabat Indywidualny]],'PC2 code'!A:A,'PC2 code'!B:B,0)</f>
        <v>00</v>
      </c>
    </row>
    <row r="28" spans="1:42" ht="15.75" customHeight="1" x14ac:dyDescent="0.35">
      <c r="A28" s="73" t="s">
        <v>5272</v>
      </c>
      <c r="B28" s="73" t="str">
        <f>TEXT(Table13[[#This Row],[Kod EAN 
(Sku)]],"0000000000000")</f>
        <v>3086123134478</v>
      </c>
      <c r="C28" s="78" t="str">
        <f>IF(AND(Table13[[#This Row],[Kod EAN 
(Szt)]]&lt;&gt;0,Table13[[#This Row],[Kod EAN 
(Szt)]]&lt;&gt;"0"),TEXT(Table13[[#This Row],[Kod EAN 
(Szt)]],"0000000000000"),"")</f>
        <v>3086123132948</v>
      </c>
      <c r="D28" s="79" t="s">
        <v>5973</v>
      </c>
      <c r="E28" s="27" t="s">
        <v>7</v>
      </c>
      <c r="F28" s="28" t="s">
        <v>89</v>
      </c>
      <c r="G28" s="29"/>
      <c r="H28" s="66">
        <v>66.42</v>
      </c>
      <c r="I28" s="67"/>
      <c r="J28" s="51">
        <f>Table13[[#This Row],[Cena Netto]]*(1-Table13[[#This Row],[Rabat Długoterminowy]])</f>
        <v>66.42</v>
      </c>
      <c r="K28" s="80">
        <f>IF(TRIM($D$8)='Payment Term'!A$1,1-(1-$D$9)*(1-2%),$D$9)</f>
        <v>0.25</v>
      </c>
      <c r="L28" s="35"/>
      <c r="M28" s="81">
        <f>1-(1-Table13[[#This Row],[Rabat Długoterminowy]])*(1-Table13[[#This Row],[Dodatkowy rabat kwartału (składany)]])</f>
        <v>0</v>
      </c>
      <c r="N28" s="52">
        <v>0</v>
      </c>
      <c r="O28" s="31">
        <f>ROUND(Table13[[#This Row],[Cena Netto Po Rabacie Długoterminowym]]*(1-Table13[[#This Row],[Rabat Podstawowy]])*(1-Table13[[#This Row],[Dodatkowy rabat kwartału (składany)]])*(1-Table13[[#This Row],[Rabat Indywidualny]]),2)</f>
        <v>49.82</v>
      </c>
      <c r="P28" s="31">
        <f>Table13[[#This Row],[Сena SKU Po Wszystkich Rabatach]]/Table13[[#This Row],[Szt/
Opak.]]</f>
        <v>0.99639999999999995</v>
      </c>
      <c r="Q28" s="94" t="s">
        <v>2520</v>
      </c>
      <c r="R28" s="36" t="s">
        <v>6200</v>
      </c>
      <c r="S28" s="91">
        <f>IF(ISERROR(Table13[[#This Row],[W Inner]]),Table13[[#This Row],[W Outer]],IF(AND(Table13[[#This Row],[W Inner]]&gt;0,Table13[[#This Row],[W Inner]]&lt;&gt;"0"),Table13[[#This Row],[W Inner]],Table13[[#This Row],[W Outer]]))</f>
        <v>20</v>
      </c>
      <c r="T28" s="86"/>
      <c r="U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 s="49">
        <f>IF(Table13[[#This Row],[Zamówienie - Ilosc SKU '[Szt']]]=0,0,MOD(Table13[[#This Row],[Zamówienie - Ilosc SKU '[Szt']]],Table13[[#This Row],[Min. Ilość Zam. Sku]])-0.5)</f>
        <v>0</v>
      </c>
      <c r="W28" s="31">
        <f>Table13[[#This Row],[Сena SKU Po Wszystkich Rabatach]]*U28</f>
        <v>0</v>
      </c>
      <c r="X28" s="33" t="str">
        <f>IF(Table13[[#This Row],[Zamówienie - Ilosc SKU '[Szt']]]=0,"Niezamówione produkty","Zamówione produkty")</f>
        <v>Niezamówione produkty</v>
      </c>
      <c r="Y28" s="34" t="s">
        <v>90</v>
      </c>
      <c r="Z28" s="34">
        <v>20</v>
      </c>
      <c r="AA28" s="34">
        <v>280</v>
      </c>
      <c r="AB28" s="34">
        <v>840</v>
      </c>
      <c r="AC28" s="34">
        <f>+Table13[[#This Row],[Na Palecie]]/Table13[[#This Row],[W Outer]]</f>
        <v>42</v>
      </c>
      <c r="AD28" s="34">
        <f>+Table13[[#This Row],[Na Palecie]]/Table13[[#This Row],[Na 
Warstwie]]</f>
        <v>3</v>
      </c>
      <c r="AE28" s="37" t="s">
        <v>6215</v>
      </c>
      <c r="AF28" s="37" t="s">
        <v>6316</v>
      </c>
      <c r="AG28" s="37" t="s">
        <v>6342</v>
      </c>
      <c r="AH28" s="37" t="s">
        <v>6343</v>
      </c>
      <c r="AI28" s="37"/>
      <c r="AJ28" s="37" t="s">
        <v>6697</v>
      </c>
      <c r="AK28" s="37" t="s">
        <v>91</v>
      </c>
      <c r="AL28" s="37" t="str">
        <f>_xlfn.XLOOKUP(Table13[[#This Row],[Rabat Indywidualny]],'PC2 code'!A:A,'PC2 code'!B:B,0)</f>
        <v>00</v>
      </c>
    </row>
    <row r="29" spans="1:42" ht="15.75" customHeight="1" x14ac:dyDescent="0.35">
      <c r="A29" s="73" t="s">
        <v>5273</v>
      </c>
      <c r="B29" s="73" t="str">
        <f>TEXT(Table13[[#This Row],[Kod EAN 
(Sku)]],"0000000000000")</f>
        <v>3086123134485</v>
      </c>
      <c r="C29" s="78" t="str">
        <f>IF(AND(Table13[[#This Row],[Kod EAN 
(Szt)]]&lt;&gt;0,Table13[[#This Row],[Kod EAN 
(Szt)]]&lt;&gt;"0"),TEXT(Table13[[#This Row],[Kod EAN 
(Szt)]],"0000000000000"),"")</f>
        <v>3086123132955</v>
      </c>
      <c r="D29" s="79" t="s">
        <v>5974</v>
      </c>
      <c r="E29" s="27" t="s">
        <v>7</v>
      </c>
      <c r="F29" s="28" t="s">
        <v>89</v>
      </c>
      <c r="G29" s="29"/>
      <c r="H29" s="66">
        <v>66.42</v>
      </c>
      <c r="I29" s="67"/>
      <c r="J29" s="51">
        <f>Table13[[#This Row],[Cena Netto]]*(1-Table13[[#This Row],[Rabat Długoterminowy]])</f>
        <v>66.42</v>
      </c>
      <c r="K29" s="80">
        <f>IF(TRIM($D$8)='Payment Term'!A$1,1-(1-$D$9)*(1-2%),$D$9)</f>
        <v>0.25</v>
      </c>
      <c r="L29" s="35"/>
      <c r="M29" s="81">
        <f>1-(1-Table13[[#This Row],[Rabat Długoterminowy]])*(1-Table13[[#This Row],[Dodatkowy rabat kwartału (składany)]])</f>
        <v>0</v>
      </c>
      <c r="N29" s="52">
        <v>0</v>
      </c>
      <c r="O29" s="31">
        <f>ROUND(Table13[[#This Row],[Cena Netto Po Rabacie Długoterminowym]]*(1-Table13[[#This Row],[Rabat Podstawowy]])*(1-Table13[[#This Row],[Dodatkowy rabat kwartału (składany)]])*(1-Table13[[#This Row],[Rabat Indywidualny]]),2)</f>
        <v>49.82</v>
      </c>
      <c r="P29" s="31">
        <f>Table13[[#This Row],[Сena SKU Po Wszystkich Rabatach]]/Table13[[#This Row],[Szt/
Opak.]]</f>
        <v>0.99639999999999995</v>
      </c>
      <c r="Q29" s="94" t="s">
        <v>2520</v>
      </c>
      <c r="R29" s="36" t="s">
        <v>6200</v>
      </c>
      <c r="S29" s="91">
        <f>IF(ISERROR(Table13[[#This Row],[W Inner]]),Table13[[#This Row],[W Outer]],IF(AND(Table13[[#This Row],[W Inner]]&gt;0,Table13[[#This Row],[W Inner]]&lt;&gt;"0"),Table13[[#This Row],[W Inner]],Table13[[#This Row],[W Outer]]))</f>
        <v>20</v>
      </c>
      <c r="T29" s="86"/>
      <c r="U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 s="49">
        <f>IF(Table13[[#This Row],[Zamówienie - Ilosc SKU '[Szt']]]=0,0,MOD(Table13[[#This Row],[Zamówienie - Ilosc SKU '[Szt']]],Table13[[#This Row],[Min. Ilość Zam. Sku]])-0.5)</f>
        <v>0</v>
      </c>
      <c r="W29" s="31">
        <f>Table13[[#This Row],[Сena SKU Po Wszystkich Rabatach]]*U29</f>
        <v>0</v>
      </c>
      <c r="X29" s="33" t="str">
        <f>IF(Table13[[#This Row],[Zamówienie - Ilosc SKU '[Szt']]]=0,"Niezamówione produkty","Zamówione produkty")</f>
        <v>Niezamówione produkty</v>
      </c>
      <c r="Y29" s="34" t="s">
        <v>90</v>
      </c>
      <c r="Z29" s="34">
        <v>20</v>
      </c>
      <c r="AA29" s="34">
        <v>280</v>
      </c>
      <c r="AB29" s="34">
        <v>840</v>
      </c>
      <c r="AC29" s="34">
        <f>+Table13[[#This Row],[Na Palecie]]/Table13[[#This Row],[W Outer]]</f>
        <v>42</v>
      </c>
      <c r="AD29" s="34">
        <f>+Table13[[#This Row],[Na Palecie]]/Table13[[#This Row],[Na 
Warstwie]]</f>
        <v>3</v>
      </c>
      <c r="AE29" s="37" t="s">
        <v>6216</v>
      </c>
      <c r="AF29" s="37" t="s">
        <v>6317</v>
      </c>
      <c r="AG29" s="37" t="s">
        <v>6344</v>
      </c>
      <c r="AH29" s="37" t="s">
        <v>6345</v>
      </c>
      <c r="AI29" s="37"/>
      <c r="AJ29" s="37" t="s">
        <v>6697</v>
      </c>
      <c r="AK29" s="37" t="s">
        <v>91</v>
      </c>
      <c r="AL29" s="37" t="str">
        <f>_xlfn.XLOOKUP(Table13[[#This Row],[Rabat Indywidualny]],'PC2 code'!A:A,'PC2 code'!B:B,0)</f>
        <v>00</v>
      </c>
    </row>
    <row r="30" spans="1:42" ht="15.75" customHeight="1" x14ac:dyDescent="0.35">
      <c r="A30" s="73" t="s">
        <v>5274</v>
      </c>
      <c r="B30" s="73" t="str">
        <f>TEXT(Table13[[#This Row],[Kod EAN 
(Sku)]],"0000000000000")</f>
        <v>3086123134379</v>
      </c>
      <c r="C30" s="78" t="str">
        <f>IF(AND(Table13[[#This Row],[Kod EAN 
(Szt)]]&lt;&gt;0,Table13[[#This Row],[Kod EAN 
(Szt)]]&lt;&gt;"0"),TEXT(Table13[[#This Row],[Kod EAN 
(Szt)]],"0000000000000"),"")</f>
        <v>3086123132979</v>
      </c>
      <c r="D30" s="79" t="s">
        <v>5975</v>
      </c>
      <c r="E30" s="27" t="s">
        <v>7</v>
      </c>
      <c r="F30" s="28" t="s">
        <v>89</v>
      </c>
      <c r="G30" s="29"/>
      <c r="H30" s="66">
        <v>66.42</v>
      </c>
      <c r="I30" s="67"/>
      <c r="J30" s="51">
        <f>Table13[[#This Row],[Cena Netto]]*(1-Table13[[#This Row],[Rabat Długoterminowy]])</f>
        <v>66.42</v>
      </c>
      <c r="K30" s="80">
        <f>IF(TRIM($D$8)='Payment Term'!A$1,1-(1-$D$9)*(1-2%),$D$9)</f>
        <v>0.25</v>
      </c>
      <c r="L30" s="35"/>
      <c r="M30" s="81">
        <f>1-(1-Table13[[#This Row],[Rabat Długoterminowy]])*(1-Table13[[#This Row],[Dodatkowy rabat kwartału (składany)]])</f>
        <v>0</v>
      </c>
      <c r="N30" s="52">
        <v>0</v>
      </c>
      <c r="O30" s="31">
        <f>ROUND(Table13[[#This Row],[Cena Netto Po Rabacie Długoterminowym]]*(1-Table13[[#This Row],[Rabat Podstawowy]])*(1-Table13[[#This Row],[Dodatkowy rabat kwartału (składany)]])*(1-Table13[[#This Row],[Rabat Indywidualny]]),2)</f>
        <v>49.82</v>
      </c>
      <c r="P30" s="31">
        <f>Table13[[#This Row],[Сena SKU Po Wszystkich Rabatach]]/Table13[[#This Row],[Szt/
Opak.]]</f>
        <v>0.99639999999999995</v>
      </c>
      <c r="Q30" s="94" t="s">
        <v>2520</v>
      </c>
      <c r="R30" s="36" t="s">
        <v>6200</v>
      </c>
      <c r="S30" s="91">
        <f>IF(ISERROR(Table13[[#This Row],[W Inner]]),Table13[[#This Row],[W Outer]],IF(AND(Table13[[#This Row],[W Inner]]&gt;0,Table13[[#This Row],[W Inner]]&lt;&gt;"0"),Table13[[#This Row],[W Inner]],Table13[[#This Row],[W Outer]]))</f>
        <v>20</v>
      </c>
      <c r="T30" s="86"/>
      <c r="U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 s="49">
        <f>IF(Table13[[#This Row],[Zamówienie - Ilosc SKU '[Szt']]]=0,0,MOD(Table13[[#This Row],[Zamówienie - Ilosc SKU '[Szt']]],Table13[[#This Row],[Min. Ilość Zam. Sku]])-0.5)</f>
        <v>0</v>
      </c>
      <c r="W30" s="31">
        <f>Table13[[#This Row],[Сena SKU Po Wszystkich Rabatach]]*U30</f>
        <v>0</v>
      </c>
      <c r="X30" s="33" t="str">
        <f>IF(Table13[[#This Row],[Zamówienie - Ilosc SKU '[Szt']]]=0,"Niezamówione produkty","Zamówione produkty")</f>
        <v>Niezamówione produkty</v>
      </c>
      <c r="Y30" s="34" t="s">
        <v>90</v>
      </c>
      <c r="Z30" s="34">
        <v>20</v>
      </c>
      <c r="AA30" s="34">
        <v>280</v>
      </c>
      <c r="AB30" s="34">
        <v>840</v>
      </c>
      <c r="AC30" s="34">
        <f>+Table13[[#This Row],[Na Palecie]]/Table13[[#This Row],[W Outer]]</f>
        <v>42</v>
      </c>
      <c r="AD30" s="34">
        <f>+Table13[[#This Row],[Na Palecie]]/Table13[[#This Row],[Na 
Warstwie]]</f>
        <v>3</v>
      </c>
      <c r="AE30" s="37" t="s">
        <v>6217</v>
      </c>
      <c r="AF30" s="37" t="s">
        <v>6318</v>
      </c>
      <c r="AG30" s="37" t="s">
        <v>6346</v>
      </c>
      <c r="AH30" s="37" t="s">
        <v>6347</v>
      </c>
      <c r="AI30" s="37"/>
      <c r="AJ30" s="37" t="s">
        <v>6697</v>
      </c>
      <c r="AK30" s="37" t="s">
        <v>91</v>
      </c>
      <c r="AL30" s="37" t="str">
        <f>_xlfn.XLOOKUP(Table13[[#This Row],[Rabat Indywidualny]],'PC2 code'!A:A,'PC2 code'!B:B,0)</f>
        <v>00</v>
      </c>
    </row>
    <row r="31" spans="1:42" ht="15.75" customHeight="1" x14ac:dyDescent="0.35">
      <c r="A31" s="73" t="s">
        <v>5275</v>
      </c>
      <c r="B31" s="73" t="str">
        <f>TEXT(Table13[[#This Row],[Kod EAN 
(Sku)]],"0000000000000")</f>
        <v>3086123134461</v>
      </c>
      <c r="C31" s="78" t="str">
        <f>IF(AND(Table13[[#This Row],[Kod EAN 
(Szt)]]&lt;&gt;0,Table13[[#This Row],[Kod EAN 
(Szt)]]&lt;&gt;"0"),TEXT(Table13[[#This Row],[Kod EAN 
(Szt)]],"0000000000000"),"")</f>
        <v>3086123132962</v>
      </c>
      <c r="D31" s="79" t="s">
        <v>5976</v>
      </c>
      <c r="E31" s="27" t="s">
        <v>7</v>
      </c>
      <c r="F31" s="28" t="s">
        <v>89</v>
      </c>
      <c r="G31" s="29"/>
      <c r="H31" s="66">
        <v>66.42</v>
      </c>
      <c r="I31" s="67"/>
      <c r="J31" s="51">
        <f>Table13[[#This Row],[Cena Netto]]*(1-Table13[[#This Row],[Rabat Długoterminowy]])</f>
        <v>66.42</v>
      </c>
      <c r="K31" s="80">
        <f>IF(TRIM($D$8)='Payment Term'!A$1,1-(1-$D$9)*(1-2%),$D$9)</f>
        <v>0.25</v>
      </c>
      <c r="L31" s="35"/>
      <c r="M31" s="81">
        <f>1-(1-Table13[[#This Row],[Rabat Długoterminowy]])*(1-Table13[[#This Row],[Dodatkowy rabat kwartału (składany)]])</f>
        <v>0</v>
      </c>
      <c r="N31" s="52">
        <v>0</v>
      </c>
      <c r="O31" s="31">
        <f>ROUND(Table13[[#This Row],[Cena Netto Po Rabacie Długoterminowym]]*(1-Table13[[#This Row],[Rabat Podstawowy]])*(1-Table13[[#This Row],[Dodatkowy rabat kwartału (składany)]])*(1-Table13[[#This Row],[Rabat Indywidualny]]),2)</f>
        <v>49.82</v>
      </c>
      <c r="P31" s="31">
        <f>Table13[[#This Row],[Сena SKU Po Wszystkich Rabatach]]/Table13[[#This Row],[Szt/
Opak.]]</f>
        <v>0.99639999999999995</v>
      </c>
      <c r="Q31" s="94" t="s">
        <v>2520</v>
      </c>
      <c r="R31" s="36" t="s">
        <v>6200</v>
      </c>
      <c r="S31" s="91">
        <f>IF(ISERROR(Table13[[#This Row],[W Inner]]),Table13[[#This Row],[W Outer]],IF(AND(Table13[[#This Row],[W Inner]]&gt;0,Table13[[#This Row],[W Inner]]&lt;&gt;"0"),Table13[[#This Row],[W Inner]],Table13[[#This Row],[W Outer]]))</f>
        <v>20</v>
      </c>
      <c r="T31" s="86"/>
      <c r="U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 s="49">
        <f>IF(Table13[[#This Row],[Zamówienie - Ilosc SKU '[Szt']]]=0,0,MOD(Table13[[#This Row],[Zamówienie - Ilosc SKU '[Szt']]],Table13[[#This Row],[Min. Ilość Zam. Sku]])-0.5)</f>
        <v>0</v>
      </c>
      <c r="W31" s="31">
        <f>Table13[[#This Row],[Сena SKU Po Wszystkich Rabatach]]*U31</f>
        <v>0</v>
      </c>
      <c r="X31" s="33" t="str">
        <f>IF(Table13[[#This Row],[Zamówienie - Ilosc SKU '[Szt']]]=0,"Niezamówione produkty","Zamówione produkty")</f>
        <v>Niezamówione produkty</v>
      </c>
      <c r="Y31" s="34" t="s">
        <v>90</v>
      </c>
      <c r="Z31" s="34">
        <v>20</v>
      </c>
      <c r="AA31" s="34">
        <v>280</v>
      </c>
      <c r="AB31" s="34">
        <v>840</v>
      </c>
      <c r="AC31" s="34">
        <f>+Table13[[#This Row],[Na Palecie]]/Table13[[#This Row],[W Outer]]</f>
        <v>42</v>
      </c>
      <c r="AD31" s="34">
        <f>+Table13[[#This Row],[Na Palecie]]/Table13[[#This Row],[Na 
Warstwie]]</f>
        <v>3</v>
      </c>
      <c r="AE31" s="37" t="s">
        <v>6218</v>
      </c>
      <c r="AF31" s="37" t="s">
        <v>6319</v>
      </c>
      <c r="AG31" s="37" t="s">
        <v>6348</v>
      </c>
      <c r="AH31" s="37" t="s">
        <v>6349</v>
      </c>
      <c r="AI31" s="37"/>
      <c r="AJ31" s="37" t="s">
        <v>6697</v>
      </c>
      <c r="AK31" s="37" t="s">
        <v>91</v>
      </c>
      <c r="AL31" s="37" t="str">
        <f>_xlfn.XLOOKUP(Table13[[#This Row],[Rabat Indywidualny]],'PC2 code'!A:A,'PC2 code'!B:B,0)</f>
        <v>00</v>
      </c>
    </row>
    <row r="32" spans="1:42" ht="15.75" customHeight="1" x14ac:dyDescent="0.35">
      <c r="A32" s="73" t="s">
        <v>5276</v>
      </c>
      <c r="B32" s="73" t="str">
        <f>TEXT(Table13[[#This Row],[Kod EAN 
(Sku)]],"0000000000000")</f>
        <v>3086123734548</v>
      </c>
      <c r="C32" s="78" t="str">
        <f>IF(AND(Table13[[#This Row],[Kod EAN 
(Szt)]]&lt;&gt;0,Table13[[#This Row],[Kod EAN 
(Szt)]]&lt;&gt;"0"),TEXT(Table13[[#This Row],[Kod EAN 
(Szt)]],"0000000000000"),"")</f>
        <v/>
      </c>
      <c r="D32" s="79" t="s">
        <v>5226</v>
      </c>
      <c r="E32" s="27" t="s">
        <v>7</v>
      </c>
      <c r="F32" s="28" t="s">
        <v>89</v>
      </c>
      <c r="G32" s="29"/>
      <c r="H32" s="66">
        <v>8.33</v>
      </c>
      <c r="I32" s="67"/>
      <c r="J32" s="51">
        <f>Table13[[#This Row],[Cena Netto]]*(1-Table13[[#This Row],[Rabat Długoterminowy]])</f>
        <v>8.33</v>
      </c>
      <c r="K32" s="80">
        <f>IF(TRIM($D$8)='Payment Term'!A$1,1-(1-$D$9)*(1-2%),$D$9)</f>
        <v>0.25</v>
      </c>
      <c r="L32" s="35"/>
      <c r="M32" s="81">
        <f>1-(1-Table13[[#This Row],[Rabat Długoterminowy]])*(1-Table13[[#This Row],[Dodatkowy rabat kwartału (składany)]])</f>
        <v>0</v>
      </c>
      <c r="N32" s="52">
        <v>0</v>
      </c>
      <c r="O32" s="31">
        <f>ROUND(Table13[[#This Row],[Cena Netto Po Rabacie Długoterminowym]]*(1-Table13[[#This Row],[Rabat Podstawowy]])*(1-Table13[[#This Row],[Dodatkowy rabat kwartału (składany)]])*(1-Table13[[#This Row],[Rabat Indywidualny]]),2)</f>
        <v>6.25</v>
      </c>
      <c r="P32" s="31">
        <f>Table13[[#This Row],[Сena SKU Po Wszystkich Rabatach]]/Table13[[#This Row],[Szt/
Opak.]]</f>
        <v>1.5625</v>
      </c>
      <c r="Q32" s="94" t="s">
        <v>6198</v>
      </c>
      <c r="R32" s="36" t="s">
        <v>2440</v>
      </c>
      <c r="S32" s="91" t="str">
        <f>IF(ISERROR(Table13[[#This Row],[W Inner]]),Table13[[#This Row],[W Outer]],IF(AND(Table13[[#This Row],[W Inner]]&gt;0,Table13[[#This Row],[W Inner]]&lt;&gt;"0"),Table13[[#This Row],[W Inner]],Table13[[#This Row],[W Outer]]))</f>
        <v>10</v>
      </c>
      <c r="T32" s="86"/>
      <c r="U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 s="49">
        <f>IF(Table13[[#This Row],[Zamówienie - Ilosc SKU '[Szt']]]=0,0,MOD(Table13[[#This Row],[Zamówienie - Ilosc SKU '[Szt']]],Table13[[#This Row],[Min. Ilość Zam. Sku]])-0.5)</f>
        <v>0</v>
      </c>
      <c r="W32" s="31">
        <f>Table13[[#This Row],[Сena SKU Po Wszystkich Rabatach]]*U32</f>
        <v>0</v>
      </c>
      <c r="X32" s="33" t="str">
        <f>IF(Table13[[#This Row],[Zamówienie - Ilosc SKU '[Szt']]]=0,"Niezamówione produkty","Zamówione produkty")</f>
        <v>Niezamówione produkty</v>
      </c>
      <c r="Y32" s="34" t="s">
        <v>2440</v>
      </c>
      <c r="Z32" s="34">
        <v>120</v>
      </c>
      <c r="AA32" s="34">
        <v>720</v>
      </c>
      <c r="AB32" s="34">
        <v>4320</v>
      </c>
      <c r="AC32" s="34">
        <f>+Table13[[#This Row],[Na Palecie]]/Table13[[#This Row],[W Outer]]</f>
        <v>36</v>
      </c>
      <c r="AD32" s="34">
        <f>+Table13[[#This Row],[Na Palecie]]/Table13[[#This Row],[Na 
Warstwie]]</f>
        <v>6</v>
      </c>
      <c r="AE32" s="37" t="s">
        <v>5238</v>
      </c>
      <c r="AF32" s="37" t="s">
        <v>90</v>
      </c>
      <c r="AG32" s="37" t="s">
        <v>5239</v>
      </c>
      <c r="AH32" s="37" t="s">
        <v>5240</v>
      </c>
      <c r="AI32" s="37"/>
      <c r="AJ32" s="37" t="s">
        <v>6697</v>
      </c>
      <c r="AK32" s="37" t="s">
        <v>91</v>
      </c>
      <c r="AL32" s="37" t="str">
        <f>_xlfn.XLOOKUP(Table13[[#This Row],[Rabat Indywidualny]],'PC2 code'!A:A,'PC2 code'!B:B,0)</f>
        <v>00</v>
      </c>
    </row>
    <row r="33" spans="1:42" ht="15.75" customHeight="1" x14ac:dyDescent="0.35">
      <c r="A33" s="73" t="s">
        <v>5277</v>
      </c>
      <c r="B33" s="73" t="str">
        <f>TEXT(Table13[[#This Row],[Kod EAN 
(Sku)]],"0000000000000")</f>
        <v>3086123734579</v>
      </c>
      <c r="C33" s="78" t="str">
        <f>IF(AND(Table13[[#This Row],[Kod EAN 
(Szt)]]&lt;&gt;0,Table13[[#This Row],[Kod EAN 
(Szt)]]&lt;&gt;"0"),TEXT(Table13[[#This Row],[Kod EAN 
(Szt)]],"0000000000000"),"")</f>
        <v/>
      </c>
      <c r="D33" s="79" t="s">
        <v>5227</v>
      </c>
      <c r="E33" s="27" t="s">
        <v>7</v>
      </c>
      <c r="F33" s="28" t="s">
        <v>89</v>
      </c>
      <c r="G33" s="29"/>
      <c r="H33" s="66">
        <v>8.33</v>
      </c>
      <c r="I33" s="67"/>
      <c r="J33" s="51">
        <f>Table13[[#This Row],[Cena Netto]]*(1-Table13[[#This Row],[Rabat Długoterminowy]])</f>
        <v>8.33</v>
      </c>
      <c r="K33" s="80">
        <f>IF(TRIM($D$8)='Payment Term'!A$1,1-(1-$D$9)*(1-2%),$D$9)</f>
        <v>0.25</v>
      </c>
      <c r="L33" s="35"/>
      <c r="M33" s="81">
        <f>1-(1-Table13[[#This Row],[Rabat Długoterminowy]])*(1-Table13[[#This Row],[Dodatkowy rabat kwartału (składany)]])</f>
        <v>0</v>
      </c>
      <c r="N33" s="52">
        <v>0</v>
      </c>
      <c r="O33" s="31">
        <f>ROUND(Table13[[#This Row],[Cena Netto Po Rabacie Długoterminowym]]*(1-Table13[[#This Row],[Rabat Podstawowy]])*(1-Table13[[#This Row],[Dodatkowy rabat kwartału (składany)]])*(1-Table13[[#This Row],[Rabat Indywidualny]]),2)</f>
        <v>6.25</v>
      </c>
      <c r="P33" s="31">
        <f>Table13[[#This Row],[Сena SKU Po Wszystkich Rabatach]]/Table13[[#This Row],[Szt/
Opak.]]</f>
        <v>1.5625</v>
      </c>
      <c r="Q33" s="94" t="s">
        <v>6198</v>
      </c>
      <c r="R33" s="36" t="s">
        <v>2440</v>
      </c>
      <c r="S33" s="91" t="str">
        <f>IF(ISERROR(Table13[[#This Row],[W Inner]]),Table13[[#This Row],[W Outer]],IF(AND(Table13[[#This Row],[W Inner]]&gt;0,Table13[[#This Row],[W Inner]]&lt;&gt;"0"),Table13[[#This Row],[W Inner]],Table13[[#This Row],[W Outer]]))</f>
        <v>10</v>
      </c>
      <c r="T33" s="86"/>
      <c r="U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 s="49">
        <f>IF(Table13[[#This Row],[Zamówienie - Ilosc SKU '[Szt']]]=0,0,MOD(Table13[[#This Row],[Zamówienie - Ilosc SKU '[Szt']]],Table13[[#This Row],[Min. Ilość Zam. Sku]])-0.5)</f>
        <v>0</v>
      </c>
      <c r="W33" s="31">
        <f>Table13[[#This Row],[Сena SKU Po Wszystkich Rabatach]]*U33</f>
        <v>0</v>
      </c>
      <c r="X33" s="33" t="str">
        <f>IF(Table13[[#This Row],[Zamówienie - Ilosc SKU '[Szt']]]=0,"Niezamówione produkty","Zamówione produkty")</f>
        <v>Niezamówione produkty</v>
      </c>
      <c r="Y33" s="34" t="s">
        <v>2440</v>
      </c>
      <c r="Z33" s="34">
        <v>120</v>
      </c>
      <c r="AA33" s="34">
        <v>720</v>
      </c>
      <c r="AB33" s="34">
        <v>4320</v>
      </c>
      <c r="AC33" s="34">
        <f>+Table13[[#This Row],[Na Palecie]]/Table13[[#This Row],[W Outer]]</f>
        <v>36</v>
      </c>
      <c r="AD33" s="34">
        <f>+Table13[[#This Row],[Na Palecie]]/Table13[[#This Row],[Na 
Warstwie]]</f>
        <v>6</v>
      </c>
      <c r="AE33" s="37" t="s">
        <v>5241</v>
      </c>
      <c r="AF33" s="37" t="s">
        <v>90</v>
      </c>
      <c r="AG33" s="37" t="s">
        <v>5242</v>
      </c>
      <c r="AH33" s="37" t="s">
        <v>5243</v>
      </c>
      <c r="AI33" s="37"/>
      <c r="AJ33" s="37" t="s">
        <v>6697</v>
      </c>
      <c r="AK33" s="37" t="s">
        <v>91</v>
      </c>
      <c r="AL33" s="37" t="str">
        <f>_xlfn.XLOOKUP(Table13[[#This Row],[Rabat Indywidualny]],'PC2 code'!A:A,'PC2 code'!B:B,0)</f>
        <v>00</v>
      </c>
    </row>
    <row r="34" spans="1:42" ht="15.75" customHeight="1" x14ac:dyDescent="0.35">
      <c r="A34" s="73" t="s">
        <v>5278</v>
      </c>
      <c r="B34" s="73" t="str">
        <f>TEXT(Table13[[#This Row],[Kod EAN 
(Sku)]],"0000000000000")</f>
        <v>3086123737211</v>
      </c>
      <c r="C34" s="78" t="str">
        <f>IF(AND(Table13[[#This Row],[Kod EAN 
(Szt)]]&lt;&gt;0,Table13[[#This Row],[Kod EAN 
(Szt)]]&lt;&gt;"0"),TEXT(Table13[[#This Row],[Kod EAN 
(Szt)]],"0000000000000"),"")</f>
        <v/>
      </c>
      <c r="D34" s="79" t="s">
        <v>5228</v>
      </c>
      <c r="E34" s="27" t="s">
        <v>7</v>
      </c>
      <c r="F34" s="28" t="s">
        <v>89</v>
      </c>
      <c r="G34" s="29"/>
      <c r="H34" s="66">
        <v>8.33</v>
      </c>
      <c r="I34" s="67"/>
      <c r="J34" s="51">
        <f>Table13[[#This Row],[Cena Netto]]*(1-Table13[[#This Row],[Rabat Długoterminowy]])</f>
        <v>8.33</v>
      </c>
      <c r="K34" s="80">
        <f>IF(TRIM($D$8)='Payment Term'!A$1,1-(1-$D$9)*(1-2%),$D$9)</f>
        <v>0.25</v>
      </c>
      <c r="L34" s="35"/>
      <c r="M34" s="81">
        <f>1-(1-Table13[[#This Row],[Rabat Długoterminowy]])*(1-Table13[[#This Row],[Dodatkowy rabat kwartału (składany)]])</f>
        <v>0</v>
      </c>
      <c r="N34" s="52">
        <v>0</v>
      </c>
      <c r="O34" s="31">
        <f>ROUND(Table13[[#This Row],[Cena Netto Po Rabacie Długoterminowym]]*(1-Table13[[#This Row],[Rabat Podstawowy]])*(1-Table13[[#This Row],[Dodatkowy rabat kwartału (składany)]])*(1-Table13[[#This Row],[Rabat Indywidualny]]),2)</f>
        <v>6.25</v>
      </c>
      <c r="P34" s="31">
        <f>Table13[[#This Row],[Сena SKU Po Wszystkich Rabatach]]/Table13[[#This Row],[Szt/
Opak.]]</f>
        <v>1.5625</v>
      </c>
      <c r="Q34" s="94" t="s">
        <v>6198</v>
      </c>
      <c r="R34" s="36" t="s">
        <v>2440</v>
      </c>
      <c r="S34" s="91" t="str">
        <f>IF(ISERROR(Table13[[#This Row],[W Inner]]),Table13[[#This Row],[W Outer]],IF(AND(Table13[[#This Row],[W Inner]]&gt;0,Table13[[#This Row],[W Inner]]&lt;&gt;"0"),Table13[[#This Row],[W Inner]],Table13[[#This Row],[W Outer]]))</f>
        <v>10</v>
      </c>
      <c r="T34" s="86"/>
      <c r="U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 s="49">
        <f>IF(Table13[[#This Row],[Zamówienie - Ilosc SKU '[Szt']]]=0,0,MOD(Table13[[#This Row],[Zamówienie - Ilosc SKU '[Szt']]],Table13[[#This Row],[Min. Ilość Zam. Sku]])-0.5)</f>
        <v>0</v>
      </c>
      <c r="W34" s="31">
        <f>Table13[[#This Row],[Сena SKU Po Wszystkich Rabatach]]*U34</f>
        <v>0</v>
      </c>
      <c r="X34" s="33" t="str">
        <f>IF(Table13[[#This Row],[Zamówienie - Ilosc SKU '[Szt']]]=0,"Niezamówione produkty","Zamówione produkty")</f>
        <v>Niezamówione produkty</v>
      </c>
      <c r="Y34" s="34" t="s">
        <v>2440</v>
      </c>
      <c r="Z34" s="34">
        <v>120</v>
      </c>
      <c r="AA34" s="34">
        <v>720</v>
      </c>
      <c r="AB34" s="34">
        <v>4320</v>
      </c>
      <c r="AC34" s="34">
        <f>+Table13[[#This Row],[Na Palecie]]/Table13[[#This Row],[W Outer]]</f>
        <v>36</v>
      </c>
      <c r="AD34" s="34">
        <f>+Table13[[#This Row],[Na Palecie]]/Table13[[#This Row],[Na 
Warstwie]]</f>
        <v>6</v>
      </c>
      <c r="AE34" s="37" t="s">
        <v>5244</v>
      </c>
      <c r="AF34" s="37" t="s">
        <v>90</v>
      </c>
      <c r="AG34" s="37" t="s">
        <v>5245</v>
      </c>
      <c r="AH34" s="37" t="s">
        <v>5246</v>
      </c>
      <c r="AI34" s="37"/>
      <c r="AJ34" s="37" t="s">
        <v>6697</v>
      </c>
      <c r="AK34" s="37" t="s">
        <v>91</v>
      </c>
      <c r="AL34" s="37" t="str">
        <f>_xlfn.XLOOKUP(Table13[[#This Row],[Rabat Indywidualny]],'PC2 code'!A:A,'PC2 code'!B:B,0)</f>
        <v>00</v>
      </c>
    </row>
    <row r="35" spans="1:42" ht="15.75" customHeight="1" x14ac:dyDescent="0.35">
      <c r="A35" s="73" t="s">
        <v>5279</v>
      </c>
      <c r="B35" s="73" t="str">
        <f>TEXT(Table13[[#This Row],[Kod EAN 
(Sku)]],"0000000000000")</f>
        <v>3086123734661</v>
      </c>
      <c r="C35" s="78" t="str">
        <f>IF(AND(Table13[[#This Row],[Kod EAN 
(Szt)]]&lt;&gt;0,Table13[[#This Row],[Kod EAN 
(Szt)]]&lt;&gt;"0"),TEXT(Table13[[#This Row],[Kod EAN 
(Szt)]],"0000000000000"),"")</f>
        <v/>
      </c>
      <c r="D35" s="79" t="s">
        <v>5977</v>
      </c>
      <c r="E35" s="27" t="s">
        <v>7</v>
      </c>
      <c r="F35" s="28" t="s">
        <v>89</v>
      </c>
      <c r="G35" s="29"/>
      <c r="H35" s="66">
        <v>10.210000000000001</v>
      </c>
      <c r="I35" s="67"/>
      <c r="J35" s="51">
        <f>Table13[[#This Row],[Cena Netto]]*(1-Table13[[#This Row],[Rabat Długoterminowy]])</f>
        <v>10.210000000000001</v>
      </c>
      <c r="K35" s="80">
        <f>IF(TRIM($D$8)='Payment Term'!A$1,1-(1-$D$9)*(1-2%),$D$9)</f>
        <v>0.25</v>
      </c>
      <c r="L35" s="35"/>
      <c r="M35" s="81">
        <f>1-(1-Table13[[#This Row],[Rabat Długoterminowy]])*(1-Table13[[#This Row],[Dodatkowy rabat kwartału (składany)]])</f>
        <v>0</v>
      </c>
      <c r="N35" s="52">
        <v>0</v>
      </c>
      <c r="O35" s="31">
        <f>ROUND(Table13[[#This Row],[Cena Netto Po Rabacie Długoterminowym]]*(1-Table13[[#This Row],[Rabat Podstawowy]])*(1-Table13[[#This Row],[Dodatkowy rabat kwartału (składany)]])*(1-Table13[[#This Row],[Rabat Indywidualny]]),2)</f>
        <v>7.66</v>
      </c>
      <c r="P35" s="31">
        <f>Table13[[#This Row],[Сena SKU Po Wszystkich Rabatach]]/Table13[[#This Row],[Szt/
Opak.]]</f>
        <v>1.532</v>
      </c>
      <c r="Q35" s="94" t="s">
        <v>6201</v>
      </c>
      <c r="R35" s="36" t="s">
        <v>2440</v>
      </c>
      <c r="S35" s="91" t="str">
        <f>IF(ISERROR(Table13[[#This Row],[W Inner]]),Table13[[#This Row],[W Outer]],IF(AND(Table13[[#This Row],[W Inner]]&gt;0,Table13[[#This Row],[W Inner]]&lt;&gt;"0"),Table13[[#This Row],[W Inner]],Table13[[#This Row],[W Outer]]))</f>
        <v>10</v>
      </c>
      <c r="T35" s="86"/>
      <c r="U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 s="49">
        <f>IF(Table13[[#This Row],[Zamówienie - Ilosc SKU '[Szt']]]=0,0,MOD(Table13[[#This Row],[Zamówienie - Ilosc SKU '[Szt']]],Table13[[#This Row],[Min. Ilość Zam. Sku]])-0.5)</f>
        <v>0</v>
      </c>
      <c r="W35" s="31">
        <f>Table13[[#This Row],[Сena SKU Po Wszystkich Rabatach]]*U35</f>
        <v>0</v>
      </c>
      <c r="X35" s="33" t="str">
        <f>IF(Table13[[#This Row],[Zamówienie - Ilosc SKU '[Szt']]]=0,"Niezamówione produkty","Zamówione produkty")</f>
        <v>Niezamówione produkty</v>
      </c>
      <c r="Y35" s="34" t="s">
        <v>2440</v>
      </c>
      <c r="Z35" s="34">
        <v>120</v>
      </c>
      <c r="AA35" s="34">
        <v>720</v>
      </c>
      <c r="AB35" s="34">
        <v>4320</v>
      </c>
      <c r="AC35" s="34">
        <f>+Table13[[#This Row],[Na Palecie]]/Table13[[#This Row],[W Outer]]</f>
        <v>36</v>
      </c>
      <c r="AD35" s="34">
        <f>+Table13[[#This Row],[Na Palecie]]/Table13[[#This Row],[Na 
Warstwie]]</f>
        <v>6</v>
      </c>
      <c r="AE35" s="37" t="s">
        <v>6219</v>
      </c>
      <c r="AF35" s="37" t="s">
        <v>90</v>
      </c>
      <c r="AG35" s="37" t="s">
        <v>6350</v>
      </c>
      <c r="AH35" s="37" t="s">
        <v>6351</v>
      </c>
      <c r="AI35" s="37"/>
      <c r="AJ35" s="37" t="s">
        <v>6697</v>
      </c>
      <c r="AK35" s="37" t="s">
        <v>91</v>
      </c>
      <c r="AL35" s="37" t="str">
        <f>_xlfn.XLOOKUP(Table13[[#This Row],[Rabat Indywidualny]],'PC2 code'!A:A,'PC2 code'!B:B,0)</f>
        <v>00</v>
      </c>
    </row>
    <row r="36" spans="1:42" s="64" customFormat="1" ht="15.75" customHeight="1" x14ac:dyDescent="0.35">
      <c r="A36" s="73" t="s">
        <v>5280</v>
      </c>
      <c r="B36" s="73" t="str">
        <f>TEXT(Table13[[#This Row],[Kod EAN 
(Sku)]],"0000000000000")</f>
        <v>3086123734678</v>
      </c>
      <c r="C36" s="78" t="str">
        <f>IF(AND(Table13[[#This Row],[Kod EAN 
(Szt)]]&lt;&gt;0,Table13[[#This Row],[Kod EAN 
(Szt)]]&lt;&gt;"0"),TEXT(Table13[[#This Row],[Kod EAN 
(Szt)]],"0000000000000"),"")</f>
        <v/>
      </c>
      <c r="D36" s="79" t="s">
        <v>5978</v>
      </c>
      <c r="E36" s="27" t="s">
        <v>7</v>
      </c>
      <c r="F36" s="28" t="s">
        <v>89</v>
      </c>
      <c r="G36" s="29"/>
      <c r="H36" s="66">
        <v>10.210000000000001</v>
      </c>
      <c r="I36" s="67"/>
      <c r="J36" s="51">
        <f>Table13[[#This Row],[Cena Netto]]*(1-Table13[[#This Row],[Rabat Długoterminowy]])</f>
        <v>10.210000000000001</v>
      </c>
      <c r="K36" s="80">
        <f>IF(TRIM($D$8)='Payment Term'!A$1,1-(1-$D$9)*(1-2%),$D$9)</f>
        <v>0.25</v>
      </c>
      <c r="L36" s="35"/>
      <c r="M36" s="81">
        <f>1-(1-Table13[[#This Row],[Rabat Długoterminowy]])*(1-Table13[[#This Row],[Dodatkowy rabat kwartału (składany)]])</f>
        <v>0</v>
      </c>
      <c r="N36" s="52">
        <v>0</v>
      </c>
      <c r="O36" s="31">
        <f>ROUND(Table13[[#This Row],[Cena Netto Po Rabacie Długoterminowym]]*(1-Table13[[#This Row],[Rabat Podstawowy]])*(1-Table13[[#This Row],[Dodatkowy rabat kwartału (składany)]])*(1-Table13[[#This Row],[Rabat Indywidualny]]),2)</f>
        <v>7.66</v>
      </c>
      <c r="P36" s="31">
        <f>Table13[[#This Row],[Сena SKU Po Wszystkich Rabatach]]/Table13[[#This Row],[Szt/
Opak.]]</f>
        <v>1.532</v>
      </c>
      <c r="Q36" s="94" t="s">
        <v>6201</v>
      </c>
      <c r="R36" s="36" t="s">
        <v>2440</v>
      </c>
      <c r="S36" s="91" t="str">
        <f>IF(ISERROR(Table13[[#This Row],[W Inner]]),Table13[[#This Row],[W Outer]],IF(AND(Table13[[#This Row],[W Inner]]&gt;0,Table13[[#This Row],[W Inner]]&lt;&gt;"0"),Table13[[#This Row],[W Inner]],Table13[[#This Row],[W Outer]]))</f>
        <v>10</v>
      </c>
      <c r="T36" s="86"/>
      <c r="U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 s="49">
        <f>IF(Table13[[#This Row],[Zamówienie - Ilosc SKU '[Szt']]]=0,0,MOD(Table13[[#This Row],[Zamówienie - Ilosc SKU '[Szt']]],Table13[[#This Row],[Min. Ilość Zam. Sku]])-0.5)</f>
        <v>0</v>
      </c>
      <c r="W36" s="31">
        <f>Table13[[#This Row],[Сena SKU Po Wszystkich Rabatach]]*U36</f>
        <v>0</v>
      </c>
      <c r="X36" s="33" t="str">
        <f>IF(Table13[[#This Row],[Zamówienie - Ilosc SKU '[Szt']]]=0,"Niezamówione produkty","Zamówione produkty")</f>
        <v>Niezamówione produkty</v>
      </c>
      <c r="Y36" s="34" t="s">
        <v>2440</v>
      </c>
      <c r="Z36" s="34">
        <v>120</v>
      </c>
      <c r="AA36" s="34">
        <v>720</v>
      </c>
      <c r="AB36" s="34">
        <v>4320</v>
      </c>
      <c r="AC36" s="34">
        <f>+Table13[[#This Row],[Na Palecie]]/Table13[[#This Row],[W Outer]]</f>
        <v>36</v>
      </c>
      <c r="AD36" s="34">
        <f>+Table13[[#This Row],[Na Palecie]]/Table13[[#This Row],[Na 
Warstwie]]</f>
        <v>6</v>
      </c>
      <c r="AE36" s="37" t="s">
        <v>6220</v>
      </c>
      <c r="AF36" s="37" t="s">
        <v>90</v>
      </c>
      <c r="AG36" s="37" t="s">
        <v>6352</v>
      </c>
      <c r="AH36" s="37" t="s">
        <v>6353</v>
      </c>
      <c r="AI36" s="37"/>
      <c r="AJ36" s="37" t="s">
        <v>6697</v>
      </c>
      <c r="AK36" s="37" t="s">
        <v>91</v>
      </c>
      <c r="AL36" s="37" t="str">
        <f>_xlfn.XLOOKUP(Table13[[#This Row],[Rabat Indywidualny]],'PC2 code'!A:A,'PC2 code'!B:B,0)</f>
        <v>00</v>
      </c>
      <c r="AM36" s="9"/>
      <c r="AP36" s="9"/>
    </row>
    <row r="37" spans="1:42" ht="15.75" customHeight="1" x14ac:dyDescent="0.35">
      <c r="A37" s="73" t="s">
        <v>5281</v>
      </c>
      <c r="B37" s="73" t="str">
        <f>TEXT(Table13[[#This Row],[Kod EAN 
(Sku)]],"0000000000000")</f>
        <v>3086123734685</v>
      </c>
      <c r="C37" s="78" t="str">
        <f>IF(AND(Table13[[#This Row],[Kod EAN 
(Szt)]]&lt;&gt;0,Table13[[#This Row],[Kod EAN 
(Szt)]]&lt;&gt;"0"),TEXT(Table13[[#This Row],[Kod EAN 
(Szt)]],"0000000000000"),"")</f>
        <v/>
      </c>
      <c r="D37" s="79" t="s">
        <v>5979</v>
      </c>
      <c r="E37" s="27" t="s">
        <v>7</v>
      </c>
      <c r="F37" s="28" t="s">
        <v>89</v>
      </c>
      <c r="G37" s="29"/>
      <c r="H37" s="66">
        <v>10.210000000000001</v>
      </c>
      <c r="I37" s="67"/>
      <c r="J37" s="51">
        <f>Table13[[#This Row],[Cena Netto]]*(1-Table13[[#This Row],[Rabat Długoterminowy]])</f>
        <v>10.210000000000001</v>
      </c>
      <c r="K37" s="80">
        <f>IF(TRIM($D$8)='Payment Term'!A$1,1-(1-$D$9)*(1-2%),$D$9)</f>
        <v>0.25</v>
      </c>
      <c r="L37" s="35"/>
      <c r="M37" s="81">
        <f>1-(1-Table13[[#This Row],[Rabat Długoterminowy]])*(1-Table13[[#This Row],[Dodatkowy rabat kwartału (składany)]])</f>
        <v>0</v>
      </c>
      <c r="N37" s="52">
        <v>0</v>
      </c>
      <c r="O37" s="31">
        <f>ROUND(Table13[[#This Row],[Cena Netto Po Rabacie Długoterminowym]]*(1-Table13[[#This Row],[Rabat Podstawowy]])*(1-Table13[[#This Row],[Dodatkowy rabat kwartału (składany)]])*(1-Table13[[#This Row],[Rabat Indywidualny]]),2)</f>
        <v>7.66</v>
      </c>
      <c r="P37" s="31">
        <f>Table13[[#This Row],[Сena SKU Po Wszystkich Rabatach]]/Table13[[#This Row],[Szt/
Opak.]]</f>
        <v>1.532</v>
      </c>
      <c r="Q37" s="94" t="s">
        <v>6201</v>
      </c>
      <c r="R37" s="36" t="s">
        <v>2440</v>
      </c>
      <c r="S37" s="91" t="str">
        <f>IF(ISERROR(Table13[[#This Row],[W Inner]]),Table13[[#This Row],[W Outer]],IF(AND(Table13[[#This Row],[W Inner]]&gt;0,Table13[[#This Row],[W Inner]]&lt;&gt;"0"),Table13[[#This Row],[W Inner]],Table13[[#This Row],[W Outer]]))</f>
        <v>10</v>
      </c>
      <c r="T37" s="86"/>
      <c r="U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 s="49">
        <f>IF(Table13[[#This Row],[Zamówienie - Ilosc SKU '[Szt']]]=0,0,MOD(Table13[[#This Row],[Zamówienie - Ilosc SKU '[Szt']]],Table13[[#This Row],[Min. Ilość Zam. Sku]])-0.5)</f>
        <v>0</v>
      </c>
      <c r="W37" s="31">
        <f>Table13[[#This Row],[Сena SKU Po Wszystkich Rabatach]]*U37</f>
        <v>0</v>
      </c>
      <c r="X37" s="33" t="str">
        <f>IF(Table13[[#This Row],[Zamówienie - Ilosc SKU '[Szt']]]=0,"Niezamówione produkty","Zamówione produkty")</f>
        <v>Niezamówione produkty</v>
      </c>
      <c r="Y37" s="34" t="s">
        <v>2440</v>
      </c>
      <c r="Z37" s="34">
        <v>120</v>
      </c>
      <c r="AA37" s="34">
        <v>720</v>
      </c>
      <c r="AB37" s="34">
        <v>4320</v>
      </c>
      <c r="AC37" s="34">
        <f>+Table13[[#This Row],[Na Palecie]]/Table13[[#This Row],[W Outer]]</f>
        <v>36</v>
      </c>
      <c r="AD37" s="34">
        <f>+Table13[[#This Row],[Na Palecie]]/Table13[[#This Row],[Na 
Warstwie]]</f>
        <v>6</v>
      </c>
      <c r="AE37" s="37" t="s">
        <v>6221</v>
      </c>
      <c r="AF37" s="37" t="s">
        <v>90</v>
      </c>
      <c r="AG37" s="37" t="s">
        <v>6354</v>
      </c>
      <c r="AH37" s="37" t="s">
        <v>6355</v>
      </c>
      <c r="AI37" s="37"/>
      <c r="AJ37" s="37" t="s">
        <v>6697</v>
      </c>
      <c r="AK37" s="37" t="s">
        <v>91</v>
      </c>
      <c r="AL37" s="37" t="str">
        <f>_xlfn.XLOOKUP(Table13[[#This Row],[Rabat Indywidualny]],'PC2 code'!A:A,'PC2 code'!B:B,0)</f>
        <v>00</v>
      </c>
    </row>
    <row r="38" spans="1:42" s="64" customFormat="1" ht="15.75" customHeight="1" x14ac:dyDescent="0.35">
      <c r="A38" s="73" t="s">
        <v>5282</v>
      </c>
      <c r="B38" s="73" t="str">
        <f>TEXT(Table13[[#This Row],[Kod EAN 
(Sku)]],"0000000000000")</f>
        <v>3086123734746</v>
      </c>
      <c r="C38" s="78" t="str">
        <f>IF(AND(Table13[[#This Row],[Kod EAN 
(Szt)]]&lt;&gt;0,Table13[[#This Row],[Kod EAN 
(Szt)]]&lt;&gt;"0"),TEXT(Table13[[#This Row],[Kod EAN 
(Szt)]],"0000000000000"),"")</f>
        <v/>
      </c>
      <c r="D38" s="79" t="s">
        <v>5256</v>
      </c>
      <c r="E38" s="27" t="s">
        <v>7</v>
      </c>
      <c r="F38" s="28" t="s">
        <v>89</v>
      </c>
      <c r="G38" s="29"/>
      <c r="H38" s="66">
        <v>17.559999999999999</v>
      </c>
      <c r="I38" s="67"/>
      <c r="J38" s="51">
        <f>Table13[[#This Row],[Cena Netto]]*(1-Table13[[#This Row],[Rabat Długoterminowy]])</f>
        <v>17.559999999999999</v>
      </c>
      <c r="K38" s="80">
        <f>IF(TRIM($D$8)='Payment Term'!A$1,1-(1-$D$9)*(1-2%),$D$9)</f>
        <v>0.25</v>
      </c>
      <c r="L38" s="35"/>
      <c r="M38" s="81">
        <f>1-(1-Table13[[#This Row],[Rabat Długoterminowy]])*(1-Table13[[#This Row],[Dodatkowy rabat kwartału (składany)]])</f>
        <v>0</v>
      </c>
      <c r="N38" s="52">
        <v>0</v>
      </c>
      <c r="O38" s="31">
        <f>ROUND(Table13[[#This Row],[Cena Netto Po Rabacie Długoterminowym]]*(1-Table13[[#This Row],[Rabat Podstawowy]])*(1-Table13[[#This Row],[Dodatkowy rabat kwartału (składany)]])*(1-Table13[[#This Row],[Rabat Indywidualny]]),2)</f>
        <v>13.17</v>
      </c>
      <c r="P38" s="31">
        <f>Table13[[#This Row],[Сena SKU Po Wszystkich Rabatach]]/Table13[[#This Row],[Szt/
Opak.]]</f>
        <v>1.3169999999999999</v>
      </c>
      <c r="Q38" s="94" t="s">
        <v>2440</v>
      </c>
      <c r="R38" s="36" t="s">
        <v>2440</v>
      </c>
      <c r="S38" s="91" t="str">
        <f>IF(ISERROR(Table13[[#This Row],[W Inner]]),Table13[[#This Row],[W Outer]],IF(AND(Table13[[#This Row],[W Inner]]&gt;0,Table13[[#This Row],[W Inner]]&lt;&gt;"0"),Table13[[#This Row],[W Inner]],Table13[[#This Row],[W Outer]]))</f>
        <v>10</v>
      </c>
      <c r="T38" s="86"/>
      <c r="U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 s="49">
        <f>IF(Table13[[#This Row],[Zamówienie - Ilosc SKU '[Szt']]]=0,0,MOD(Table13[[#This Row],[Zamówienie - Ilosc SKU '[Szt']]],Table13[[#This Row],[Min. Ilość Zam. Sku]])-0.5)</f>
        <v>0</v>
      </c>
      <c r="W38" s="31">
        <f>Table13[[#This Row],[Сena SKU Po Wszystkich Rabatach]]*U38</f>
        <v>0</v>
      </c>
      <c r="X38" s="33" t="str">
        <f>IF(Table13[[#This Row],[Zamówienie - Ilosc SKU '[Szt']]]=0,"Niezamówione produkty","Zamówione produkty")</f>
        <v>Niezamówione produkty</v>
      </c>
      <c r="Y38" s="34" t="s">
        <v>2440</v>
      </c>
      <c r="Z38" s="34">
        <v>60</v>
      </c>
      <c r="AA38" s="34">
        <v>360</v>
      </c>
      <c r="AB38" s="34">
        <v>2160</v>
      </c>
      <c r="AC38" s="34">
        <f>+Table13[[#This Row],[Na Palecie]]/Table13[[#This Row],[W Outer]]</f>
        <v>36</v>
      </c>
      <c r="AD38" s="34">
        <f>+Table13[[#This Row],[Na Palecie]]/Table13[[#This Row],[Na 
Warstwie]]</f>
        <v>6</v>
      </c>
      <c r="AE38" s="37" t="s">
        <v>5247</v>
      </c>
      <c r="AF38" s="37" t="s">
        <v>90</v>
      </c>
      <c r="AG38" s="37" t="s">
        <v>5248</v>
      </c>
      <c r="AH38" s="37" t="s">
        <v>5249</v>
      </c>
      <c r="AI38" s="37"/>
      <c r="AJ38" s="37" t="s">
        <v>6697</v>
      </c>
      <c r="AK38" s="37" t="s">
        <v>91</v>
      </c>
      <c r="AL38" s="37" t="str">
        <f>_xlfn.XLOOKUP(Table13[[#This Row],[Rabat Indywidualny]],'PC2 code'!A:A,'PC2 code'!B:B,0)</f>
        <v>00</v>
      </c>
      <c r="AM38" s="9"/>
      <c r="AP38" s="9"/>
    </row>
    <row r="39" spans="1:42" s="64" customFormat="1" ht="15.75" customHeight="1" x14ac:dyDescent="0.35">
      <c r="A39" s="73" t="s">
        <v>5283</v>
      </c>
      <c r="B39" s="73" t="str">
        <f>TEXT(Table13[[#This Row],[Kod EAN 
(Sku)]],"0000000000000")</f>
        <v>3086123734753</v>
      </c>
      <c r="C39" s="78" t="str">
        <f>IF(AND(Table13[[#This Row],[Kod EAN 
(Szt)]]&lt;&gt;0,Table13[[#This Row],[Kod EAN 
(Szt)]]&lt;&gt;"0"),TEXT(Table13[[#This Row],[Kod EAN 
(Szt)]],"0000000000000"),"")</f>
        <v/>
      </c>
      <c r="D39" s="79" t="s">
        <v>5257</v>
      </c>
      <c r="E39" s="27" t="s">
        <v>7</v>
      </c>
      <c r="F39" s="28" t="s">
        <v>89</v>
      </c>
      <c r="G39" s="29"/>
      <c r="H39" s="66">
        <v>17.559999999999999</v>
      </c>
      <c r="I39" s="67"/>
      <c r="J39" s="51">
        <f>Table13[[#This Row],[Cena Netto]]*(1-Table13[[#This Row],[Rabat Długoterminowy]])</f>
        <v>17.559999999999999</v>
      </c>
      <c r="K39" s="80">
        <f>IF(TRIM($D$8)='Payment Term'!A$1,1-(1-$D$9)*(1-2%),$D$9)</f>
        <v>0.25</v>
      </c>
      <c r="L39" s="35"/>
      <c r="M39" s="81">
        <f>1-(1-Table13[[#This Row],[Rabat Długoterminowy]])*(1-Table13[[#This Row],[Dodatkowy rabat kwartału (składany)]])</f>
        <v>0</v>
      </c>
      <c r="N39" s="52">
        <v>0</v>
      </c>
      <c r="O39" s="31">
        <f>ROUND(Table13[[#This Row],[Cena Netto Po Rabacie Długoterminowym]]*(1-Table13[[#This Row],[Rabat Podstawowy]])*(1-Table13[[#This Row],[Dodatkowy rabat kwartału (składany)]])*(1-Table13[[#This Row],[Rabat Indywidualny]]),2)</f>
        <v>13.17</v>
      </c>
      <c r="P39" s="31">
        <f>Table13[[#This Row],[Сena SKU Po Wszystkich Rabatach]]/Table13[[#This Row],[Szt/
Opak.]]</f>
        <v>1.3169999999999999</v>
      </c>
      <c r="Q39" s="94" t="s">
        <v>2440</v>
      </c>
      <c r="R39" s="36" t="s">
        <v>2440</v>
      </c>
      <c r="S39" s="91" t="str">
        <f>IF(ISERROR(Table13[[#This Row],[W Inner]]),Table13[[#This Row],[W Outer]],IF(AND(Table13[[#This Row],[W Inner]]&gt;0,Table13[[#This Row],[W Inner]]&lt;&gt;"0"),Table13[[#This Row],[W Inner]],Table13[[#This Row],[W Outer]]))</f>
        <v>10</v>
      </c>
      <c r="T39" s="86"/>
      <c r="U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 s="49">
        <f>IF(Table13[[#This Row],[Zamówienie - Ilosc SKU '[Szt']]]=0,0,MOD(Table13[[#This Row],[Zamówienie - Ilosc SKU '[Szt']]],Table13[[#This Row],[Min. Ilość Zam. Sku]])-0.5)</f>
        <v>0</v>
      </c>
      <c r="W39" s="31">
        <f>Table13[[#This Row],[Сena SKU Po Wszystkich Rabatach]]*U39</f>
        <v>0</v>
      </c>
      <c r="X39" s="33" t="str">
        <f>IF(Table13[[#This Row],[Zamówienie - Ilosc SKU '[Szt']]]=0,"Niezamówione produkty","Zamówione produkty")</f>
        <v>Niezamówione produkty</v>
      </c>
      <c r="Y39" s="34" t="s">
        <v>2440</v>
      </c>
      <c r="Z39" s="34">
        <v>60</v>
      </c>
      <c r="AA39" s="34">
        <v>360</v>
      </c>
      <c r="AB39" s="34">
        <v>2160</v>
      </c>
      <c r="AC39" s="34">
        <f>+Table13[[#This Row],[Na Palecie]]/Table13[[#This Row],[W Outer]]</f>
        <v>36</v>
      </c>
      <c r="AD39" s="34">
        <f>+Table13[[#This Row],[Na Palecie]]/Table13[[#This Row],[Na 
Warstwie]]</f>
        <v>6</v>
      </c>
      <c r="AE39" s="37" t="s">
        <v>5250</v>
      </c>
      <c r="AF39" s="37" t="s">
        <v>90</v>
      </c>
      <c r="AG39" s="37" t="s">
        <v>5251</v>
      </c>
      <c r="AH39" s="37" t="s">
        <v>5252</v>
      </c>
      <c r="AI39" s="37"/>
      <c r="AJ39" s="37" t="s">
        <v>6697</v>
      </c>
      <c r="AK39" s="37" t="s">
        <v>91</v>
      </c>
      <c r="AL39" s="37" t="str">
        <f>_xlfn.XLOOKUP(Table13[[#This Row],[Rabat Indywidualny]],'PC2 code'!A:A,'PC2 code'!B:B,0)</f>
        <v>00</v>
      </c>
      <c r="AM39" s="9"/>
      <c r="AP39" s="9"/>
    </row>
    <row r="40" spans="1:42" s="64" customFormat="1" ht="15.75" customHeight="1" x14ac:dyDescent="0.35">
      <c r="A40" s="73" t="s">
        <v>5284</v>
      </c>
      <c r="B40" s="73" t="str">
        <f>TEXT(Table13[[#This Row],[Kod EAN 
(Sku)]],"0000000000000")</f>
        <v>3086123734760</v>
      </c>
      <c r="C40" s="78" t="str">
        <f>IF(AND(Table13[[#This Row],[Kod EAN 
(Szt)]]&lt;&gt;0,Table13[[#This Row],[Kod EAN 
(Szt)]]&lt;&gt;"0"),TEXT(Table13[[#This Row],[Kod EAN 
(Szt)]],"0000000000000"),"")</f>
        <v/>
      </c>
      <c r="D40" s="79" t="s">
        <v>5258</v>
      </c>
      <c r="E40" s="27" t="s">
        <v>7</v>
      </c>
      <c r="F40" s="28" t="s">
        <v>89</v>
      </c>
      <c r="G40" s="29"/>
      <c r="H40" s="66">
        <v>17.559999999999999</v>
      </c>
      <c r="I40" s="67"/>
      <c r="J40" s="51">
        <f>Table13[[#This Row],[Cena Netto]]*(1-Table13[[#This Row],[Rabat Długoterminowy]])</f>
        <v>17.559999999999999</v>
      </c>
      <c r="K40" s="80">
        <f>IF(TRIM($D$8)='Payment Term'!A$1,1-(1-$D$9)*(1-2%),$D$9)</f>
        <v>0.25</v>
      </c>
      <c r="L40" s="35"/>
      <c r="M40" s="81">
        <f>1-(1-Table13[[#This Row],[Rabat Długoterminowy]])*(1-Table13[[#This Row],[Dodatkowy rabat kwartału (składany)]])</f>
        <v>0</v>
      </c>
      <c r="N40" s="52">
        <v>0</v>
      </c>
      <c r="O40" s="31">
        <f>ROUND(Table13[[#This Row],[Cena Netto Po Rabacie Długoterminowym]]*(1-Table13[[#This Row],[Rabat Podstawowy]])*(1-Table13[[#This Row],[Dodatkowy rabat kwartału (składany)]])*(1-Table13[[#This Row],[Rabat Indywidualny]]),2)</f>
        <v>13.17</v>
      </c>
      <c r="P40" s="31">
        <f>Table13[[#This Row],[Сena SKU Po Wszystkich Rabatach]]/Table13[[#This Row],[Szt/
Opak.]]</f>
        <v>1.3169999999999999</v>
      </c>
      <c r="Q40" s="94" t="s">
        <v>2440</v>
      </c>
      <c r="R40" s="36" t="s">
        <v>2440</v>
      </c>
      <c r="S40" s="91" t="str">
        <f>IF(ISERROR(Table13[[#This Row],[W Inner]]),Table13[[#This Row],[W Outer]],IF(AND(Table13[[#This Row],[W Inner]]&gt;0,Table13[[#This Row],[W Inner]]&lt;&gt;"0"),Table13[[#This Row],[W Inner]],Table13[[#This Row],[W Outer]]))</f>
        <v>10</v>
      </c>
      <c r="T40" s="86"/>
      <c r="U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 s="49">
        <f>IF(Table13[[#This Row],[Zamówienie - Ilosc SKU '[Szt']]]=0,0,MOD(Table13[[#This Row],[Zamówienie - Ilosc SKU '[Szt']]],Table13[[#This Row],[Min. Ilość Zam. Sku]])-0.5)</f>
        <v>0</v>
      </c>
      <c r="W40" s="31">
        <f>Table13[[#This Row],[Сena SKU Po Wszystkich Rabatach]]*U40</f>
        <v>0</v>
      </c>
      <c r="X40" s="33" t="str">
        <f>IF(Table13[[#This Row],[Zamówienie - Ilosc SKU '[Szt']]]=0,"Niezamówione produkty","Zamówione produkty")</f>
        <v>Niezamówione produkty</v>
      </c>
      <c r="Y40" s="34" t="s">
        <v>2440</v>
      </c>
      <c r="Z40" s="34">
        <v>60</v>
      </c>
      <c r="AA40" s="34">
        <v>360</v>
      </c>
      <c r="AB40" s="34">
        <v>2160</v>
      </c>
      <c r="AC40" s="34">
        <f>+Table13[[#This Row],[Na Palecie]]/Table13[[#This Row],[W Outer]]</f>
        <v>36</v>
      </c>
      <c r="AD40" s="34">
        <f>+Table13[[#This Row],[Na Palecie]]/Table13[[#This Row],[Na 
Warstwie]]</f>
        <v>6</v>
      </c>
      <c r="AE40" s="37" t="s">
        <v>5253</v>
      </c>
      <c r="AF40" s="37" t="s">
        <v>90</v>
      </c>
      <c r="AG40" s="37" t="s">
        <v>5254</v>
      </c>
      <c r="AH40" s="37" t="s">
        <v>5255</v>
      </c>
      <c r="AI40" s="37"/>
      <c r="AJ40" s="37" t="s">
        <v>6697</v>
      </c>
      <c r="AK40" s="37" t="s">
        <v>91</v>
      </c>
      <c r="AL40" s="37" t="str">
        <f>_xlfn.XLOOKUP(Table13[[#This Row],[Rabat Indywidualny]],'PC2 code'!A:A,'PC2 code'!B:B,0)</f>
        <v>00</v>
      </c>
      <c r="AM40" s="9"/>
      <c r="AP40" s="9"/>
    </row>
    <row r="41" spans="1:42" s="64" customFormat="1" ht="15.75" customHeight="1" x14ac:dyDescent="0.35">
      <c r="A41" s="73" t="s">
        <v>5285</v>
      </c>
      <c r="B41" s="73" t="str">
        <f>TEXT(Table13[[#This Row],[Kod EAN 
(Sku)]],"0000000000000")</f>
        <v>0070330129627</v>
      </c>
      <c r="C41" s="78" t="str">
        <f>IF(AND(Table13[[#This Row],[Kod EAN 
(Szt)]]&lt;&gt;0,Table13[[#This Row],[Kod EAN 
(Szt)]]&lt;&gt;"0"),TEXT(Table13[[#This Row],[Kod EAN 
(Szt)]],"0000000000000"),"")</f>
        <v>3086123001060</v>
      </c>
      <c r="D41" s="79" t="s">
        <v>109</v>
      </c>
      <c r="E41" s="27" t="s">
        <v>7</v>
      </c>
      <c r="F41" s="28" t="s">
        <v>89</v>
      </c>
      <c r="G41" s="29"/>
      <c r="H41" s="66">
        <v>66.42</v>
      </c>
      <c r="I41" s="67"/>
      <c r="J41" s="51">
        <f>Table13[[#This Row],[Cena Netto]]*(1-Table13[[#This Row],[Rabat Długoterminowy]])</f>
        <v>66.42</v>
      </c>
      <c r="K41" s="80">
        <f>IF(TRIM($D$8)='Payment Term'!A$1,1-(1-$D$9)*(1-2%),$D$9)</f>
        <v>0.25</v>
      </c>
      <c r="L41" s="35"/>
      <c r="M41" s="81">
        <f>1-(1-Table13[[#This Row],[Rabat Długoterminowy]])*(1-Table13[[#This Row],[Dodatkowy rabat kwartału (składany)]])</f>
        <v>0</v>
      </c>
      <c r="N41" s="52">
        <v>0</v>
      </c>
      <c r="O41" s="31">
        <f>ROUND(Table13[[#This Row],[Cena Netto Po Rabacie Długoterminowym]]*(1-Table13[[#This Row],[Rabat Podstawowy]])*(1-Table13[[#This Row],[Dodatkowy rabat kwartału (składany)]])*(1-Table13[[#This Row],[Rabat Indywidualny]]),2)</f>
        <v>49.82</v>
      </c>
      <c r="P41" s="31">
        <f>Table13[[#This Row],[Сena SKU Po Wszystkich Rabatach]]/Table13[[#This Row],[Szt/
Opak.]]</f>
        <v>0.99639999999999995</v>
      </c>
      <c r="Q41" s="94" t="s">
        <v>2520</v>
      </c>
      <c r="R41" s="36" t="s">
        <v>6200</v>
      </c>
      <c r="S41" s="91">
        <f>IF(ISERROR(Table13[[#This Row],[W Inner]]),Table13[[#This Row],[W Outer]],IF(AND(Table13[[#This Row],[W Inner]]&gt;0,Table13[[#This Row],[W Inner]]&lt;&gt;"0"),Table13[[#This Row],[W Inner]],Table13[[#This Row],[W Outer]]))</f>
        <v>20</v>
      </c>
      <c r="T41" s="86"/>
      <c r="U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 s="49">
        <f>IF(Table13[[#This Row],[Zamówienie - Ilosc SKU '[Szt']]]=0,0,MOD(Table13[[#This Row],[Zamówienie - Ilosc SKU '[Szt']]],Table13[[#This Row],[Min. Ilość Zam. Sku]])-0.5)</f>
        <v>0</v>
      </c>
      <c r="W41" s="31">
        <f>Table13[[#This Row],[Сena SKU Po Wszystkich Rabatach]]*U41</f>
        <v>0</v>
      </c>
      <c r="X41" s="33" t="str">
        <f>IF(Table13[[#This Row],[Zamówienie - Ilosc SKU '[Szt']]]=0,"Niezamówione produkty","Zamówione produkty")</f>
        <v>Niezamówione produkty</v>
      </c>
      <c r="Y41" s="34" t="s">
        <v>90</v>
      </c>
      <c r="Z41" s="34">
        <v>20</v>
      </c>
      <c r="AA41" s="34">
        <v>280</v>
      </c>
      <c r="AB41" s="34">
        <v>840</v>
      </c>
      <c r="AC41" s="34">
        <f>+Table13[[#This Row],[Na Palecie]]/Table13[[#This Row],[W Outer]]</f>
        <v>42</v>
      </c>
      <c r="AD41" s="34">
        <f>+Table13[[#This Row],[Na Palecie]]/Table13[[#This Row],[Na 
Warstwie]]</f>
        <v>3</v>
      </c>
      <c r="AE41" s="37" t="s">
        <v>110</v>
      </c>
      <c r="AF41" s="37" t="s">
        <v>111</v>
      </c>
      <c r="AG41" s="37" t="s">
        <v>112</v>
      </c>
      <c r="AH41" s="37" t="s">
        <v>113</v>
      </c>
      <c r="AI41" s="37"/>
      <c r="AJ41" s="37" t="s">
        <v>6697</v>
      </c>
      <c r="AK41" s="37" t="s">
        <v>91</v>
      </c>
      <c r="AL41" s="37" t="str">
        <f>_xlfn.XLOOKUP(Table13[[#This Row],[Rabat Indywidualny]],'PC2 code'!A:A,'PC2 code'!B:B,0)</f>
        <v>00</v>
      </c>
      <c r="AM41" s="9"/>
      <c r="AP41" s="9"/>
    </row>
    <row r="42" spans="1:42" ht="15.75" customHeight="1" x14ac:dyDescent="0.35">
      <c r="A42" s="73" t="s">
        <v>5286</v>
      </c>
      <c r="B42" s="73" t="str">
        <f>TEXT(Table13[[#This Row],[Kod EAN 
(Sku)]],"0000000000000")</f>
        <v>0070330129665</v>
      </c>
      <c r="C42" s="78" t="str">
        <f>IF(AND(Table13[[#This Row],[Kod EAN 
(Szt)]]&lt;&gt;0,Table13[[#This Row],[Kod EAN 
(Szt)]]&lt;&gt;"0"),TEXT(Table13[[#This Row],[Kod EAN 
(Szt)]],"0000000000000"),"")</f>
        <v>3086123001053</v>
      </c>
      <c r="D42" s="79" t="s">
        <v>114</v>
      </c>
      <c r="E42" s="27" t="s">
        <v>7</v>
      </c>
      <c r="F42" s="28" t="s">
        <v>89</v>
      </c>
      <c r="G42" s="29"/>
      <c r="H42" s="66">
        <v>66.42</v>
      </c>
      <c r="I42" s="67"/>
      <c r="J42" s="51">
        <f>Table13[[#This Row],[Cena Netto]]*(1-Table13[[#This Row],[Rabat Długoterminowy]])</f>
        <v>66.42</v>
      </c>
      <c r="K42" s="80">
        <f>IF(TRIM($D$8)='Payment Term'!A$1,1-(1-$D$9)*(1-2%),$D$9)</f>
        <v>0.25</v>
      </c>
      <c r="L42" s="35"/>
      <c r="M42" s="81">
        <f>1-(1-Table13[[#This Row],[Rabat Długoterminowy]])*(1-Table13[[#This Row],[Dodatkowy rabat kwartału (składany)]])</f>
        <v>0</v>
      </c>
      <c r="N42" s="52">
        <v>0</v>
      </c>
      <c r="O42" s="31">
        <f>ROUND(Table13[[#This Row],[Cena Netto Po Rabacie Długoterminowym]]*(1-Table13[[#This Row],[Rabat Podstawowy]])*(1-Table13[[#This Row],[Dodatkowy rabat kwartału (składany)]])*(1-Table13[[#This Row],[Rabat Indywidualny]]),2)</f>
        <v>49.82</v>
      </c>
      <c r="P42" s="31">
        <f>Table13[[#This Row],[Сena SKU Po Wszystkich Rabatach]]/Table13[[#This Row],[Szt/
Opak.]]</f>
        <v>0.99639999999999995</v>
      </c>
      <c r="Q42" s="94" t="s">
        <v>2520</v>
      </c>
      <c r="R42" s="36" t="s">
        <v>6200</v>
      </c>
      <c r="S42" s="91">
        <f>IF(ISERROR(Table13[[#This Row],[W Inner]]),Table13[[#This Row],[W Outer]],IF(AND(Table13[[#This Row],[W Inner]]&gt;0,Table13[[#This Row],[W Inner]]&lt;&gt;"0"),Table13[[#This Row],[W Inner]],Table13[[#This Row],[W Outer]]))</f>
        <v>20</v>
      </c>
      <c r="T42" s="86"/>
      <c r="U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 s="49">
        <f>IF(Table13[[#This Row],[Zamówienie - Ilosc SKU '[Szt']]]=0,0,MOD(Table13[[#This Row],[Zamówienie - Ilosc SKU '[Szt']]],Table13[[#This Row],[Min. Ilość Zam. Sku]])-0.5)</f>
        <v>0</v>
      </c>
      <c r="W42" s="31">
        <f>Table13[[#This Row],[Сena SKU Po Wszystkich Rabatach]]*U42</f>
        <v>0</v>
      </c>
      <c r="X42" s="33" t="str">
        <f>IF(Table13[[#This Row],[Zamówienie - Ilosc SKU '[Szt']]]=0,"Niezamówione produkty","Zamówione produkty")</f>
        <v>Niezamówione produkty</v>
      </c>
      <c r="Y42" s="34" t="s">
        <v>90</v>
      </c>
      <c r="Z42" s="34">
        <v>20</v>
      </c>
      <c r="AA42" s="34">
        <v>280</v>
      </c>
      <c r="AB42" s="34">
        <v>840</v>
      </c>
      <c r="AC42" s="34">
        <f>+Table13[[#This Row],[Na Palecie]]/Table13[[#This Row],[W Outer]]</f>
        <v>42</v>
      </c>
      <c r="AD42" s="34">
        <f>+Table13[[#This Row],[Na Palecie]]/Table13[[#This Row],[Na 
Warstwie]]</f>
        <v>3</v>
      </c>
      <c r="AE42" s="37" t="s">
        <v>115</v>
      </c>
      <c r="AF42" s="37" t="s">
        <v>116</v>
      </c>
      <c r="AG42" s="37" t="s">
        <v>117</v>
      </c>
      <c r="AH42" s="37" t="s">
        <v>118</v>
      </c>
      <c r="AI42" s="37"/>
      <c r="AJ42" s="37" t="s">
        <v>6697</v>
      </c>
      <c r="AK42" s="37" t="s">
        <v>91</v>
      </c>
      <c r="AL42" s="37" t="str">
        <f>_xlfn.XLOOKUP(Table13[[#This Row],[Rabat Indywidualny]],'PC2 code'!A:A,'PC2 code'!B:B,0)</f>
        <v>00</v>
      </c>
    </row>
    <row r="43" spans="1:42" ht="15.75" customHeight="1" x14ac:dyDescent="0.35">
      <c r="A43" s="73" t="s">
        <v>5287</v>
      </c>
      <c r="B43" s="73" t="str">
        <f>TEXT(Table13[[#This Row],[Kod EAN 
(Sku)]],"0000000000000")</f>
        <v>0070330129634</v>
      </c>
      <c r="C43" s="78" t="str">
        <f>IF(AND(Table13[[#This Row],[Kod EAN 
(Szt)]]&lt;&gt;0,Table13[[#This Row],[Kod EAN 
(Szt)]]&lt;&gt;"0"),TEXT(Table13[[#This Row],[Kod EAN 
(Szt)]],"0000000000000"),"")</f>
        <v>3086123001077</v>
      </c>
      <c r="D43" s="79" t="s">
        <v>119</v>
      </c>
      <c r="E43" s="27" t="s">
        <v>7</v>
      </c>
      <c r="F43" s="28" t="s">
        <v>89</v>
      </c>
      <c r="G43" s="29"/>
      <c r="H43" s="66">
        <v>66.42</v>
      </c>
      <c r="I43" s="67"/>
      <c r="J43" s="51">
        <f>Table13[[#This Row],[Cena Netto]]*(1-Table13[[#This Row],[Rabat Długoterminowy]])</f>
        <v>66.42</v>
      </c>
      <c r="K43" s="80">
        <f>IF(TRIM($D$8)='Payment Term'!A$1,1-(1-$D$9)*(1-2%),$D$9)</f>
        <v>0.25</v>
      </c>
      <c r="L43" s="35"/>
      <c r="M43" s="81">
        <f>1-(1-Table13[[#This Row],[Rabat Długoterminowy]])*(1-Table13[[#This Row],[Dodatkowy rabat kwartału (składany)]])</f>
        <v>0</v>
      </c>
      <c r="N43" s="52">
        <v>0</v>
      </c>
      <c r="O43" s="31">
        <f>ROUND(Table13[[#This Row],[Cena Netto Po Rabacie Długoterminowym]]*(1-Table13[[#This Row],[Rabat Podstawowy]])*(1-Table13[[#This Row],[Dodatkowy rabat kwartału (składany)]])*(1-Table13[[#This Row],[Rabat Indywidualny]]),2)</f>
        <v>49.82</v>
      </c>
      <c r="P43" s="31">
        <f>Table13[[#This Row],[Сena SKU Po Wszystkich Rabatach]]/Table13[[#This Row],[Szt/
Opak.]]</f>
        <v>0.99639999999999995</v>
      </c>
      <c r="Q43" s="94" t="s">
        <v>2520</v>
      </c>
      <c r="R43" s="36" t="s">
        <v>6200</v>
      </c>
      <c r="S43" s="91">
        <f>IF(ISERROR(Table13[[#This Row],[W Inner]]),Table13[[#This Row],[W Outer]],IF(AND(Table13[[#This Row],[W Inner]]&gt;0,Table13[[#This Row],[W Inner]]&lt;&gt;"0"),Table13[[#This Row],[W Inner]],Table13[[#This Row],[W Outer]]))</f>
        <v>20</v>
      </c>
      <c r="T43" s="86"/>
      <c r="U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 s="49">
        <f>IF(Table13[[#This Row],[Zamówienie - Ilosc SKU '[Szt']]]=0,0,MOD(Table13[[#This Row],[Zamówienie - Ilosc SKU '[Szt']]],Table13[[#This Row],[Min. Ilość Zam. Sku]])-0.5)</f>
        <v>0</v>
      </c>
      <c r="W43" s="31">
        <f>Table13[[#This Row],[Сena SKU Po Wszystkich Rabatach]]*U43</f>
        <v>0</v>
      </c>
      <c r="X43" s="33" t="str">
        <f>IF(Table13[[#This Row],[Zamówienie - Ilosc SKU '[Szt']]]=0,"Niezamówione produkty","Zamówione produkty")</f>
        <v>Niezamówione produkty</v>
      </c>
      <c r="Y43" s="34" t="s">
        <v>90</v>
      </c>
      <c r="Z43" s="34">
        <v>20</v>
      </c>
      <c r="AA43" s="34">
        <v>280</v>
      </c>
      <c r="AB43" s="34">
        <v>840</v>
      </c>
      <c r="AC43" s="34">
        <f>+Table13[[#This Row],[Na Palecie]]/Table13[[#This Row],[W Outer]]</f>
        <v>42</v>
      </c>
      <c r="AD43" s="34">
        <f>+Table13[[#This Row],[Na Palecie]]/Table13[[#This Row],[Na 
Warstwie]]</f>
        <v>3</v>
      </c>
      <c r="AE43" s="37" t="s">
        <v>120</v>
      </c>
      <c r="AF43" s="37" t="s">
        <v>121</v>
      </c>
      <c r="AG43" s="37" t="s">
        <v>122</v>
      </c>
      <c r="AH43" s="37" t="s">
        <v>123</v>
      </c>
      <c r="AI43" s="37"/>
      <c r="AJ43" s="37" t="s">
        <v>6697</v>
      </c>
      <c r="AK43" s="37" t="s">
        <v>91</v>
      </c>
      <c r="AL43" s="37" t="str">
        <f>_xlfn.XLOOKUP(Table13[[#This Row],[Rabat Indywidualny]],'PC2 code'!A:A,'PC2 code'!B:B,0)</f>
        <v>00</v>
      </c>
    </row>
    <row r="44" spans="1:42" ht="15.75" customHeight="1" x14ac:dyDescent="0.35">
      <c r="A44" s="73" t="s">
        <v>5288</v>
      </c>
      <c r="B44" s="73" t="str">
        <f>TEXT(Table13[[#This Row],[Kod EAN 
(Sku)]],"0000000000000")</f>
        <v>0070330129641</v>
      </c>
      <c r="C44" s="78" t="str">
        <f>IF(AND(Table13[[#This Row],[Kod EAN 
(Szt)]]&lt;&gt;0,Table13[[#This Row],[Kod EAN 
(Szt)]]&lt;&gt;"0"),TEXT(Table13[[#This Row],[Kod EAN 
(Szt)]],"0000000000000"),"")</f>
        <v>3086123003040</v>
      </c>
      <c r="D44" s="79" t="s">
        <v>124</v>
      </c>
      <c r="E44" s="27" t="s">
        <v>7</v>
      </c>
      <c r="F44" s="28" t="s">
        <v>89</v>
      </c>
      <c r="G44" s="29"/>
      <c r="H44" s="66">
        <v>66.42</v>
      </c>
      <c r="I44" s="67"/>
      <c r="J44" s="51">
        <f>Table13[[#This Row],[Cena Netto]]*(1-Table13[[#This Row],[Rabat Długoterminowy]])</f>
        <v>66.42</v>
      </c>
      <c r="K44" s="80">
        <f>IF(TRIM($D$8)='Payment Term'!A$1,1-(1-$D$9)*(1-2%),$D$9)</f>
        <v>0.25</v>
      </c>
      <c r="L44" s="35"/>
      <c r="M44" s="81">
        <f>1-(1-Table13[[#This Row],[Rabat Długoterminowy]])*(1-Table13[[#This Row],[Dodatkowy rabat kwartału (składany)]])</f>
        <v>0</v>
      </c>
      <c r="N44" s="52">
        <v>0</v>
      </c>
      <c r="O44" s="31">
        <f>ROUND(Table13[[#This Row],[Cena Netto Po Rabacie Długoterminowym]]*(1-Table13[[#This Row],[Rabat Podstawowy]])*(1-Table13[[#This Row],[Dodatkowy rabat kwartału (składany)]])*(1-Table13[[#This Row],[Rabat Indywidualny]]),2)</f>
        <v>49.82</v>
      </c>
      <c r="P44" s="31">
        <f>Table13[[#This Row],[Сena SKU Po Wszystkich Rabatach]]/Table13[[#This Row],[Szt/
Opak.]]</f>
        <v>0.99639999999999995</v>
      </c>
      <c r="Q44" s="94" t="s">
        <v>2520</v>
      </c>
      <c r="R44" s="36" t="s">
        <v>6200</v>
      </c>
      <c r="S44" s="91">
        <f>IF(ISERROR(Table13[[#This Row],[W Inner]]),Table13[[#This Row],[W Outer]],IF(AND(Table13[[#This Row],[W Inner]]&gt;0,Table13[[#This Row],[W Inner]]&lt;&gt;"0"),Table13[[#This Row],[W Inner]],Table13[[#This Row],[W Outer]]))</f>
        <v>20</v>
      </c>
      <c r="T44" s="86"/>
      <c r="U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 s="49">
        <f>IF(Table13[[#This Row],[Zamówienie - Ilosc SKU '[Szt']]]=0,0,MOD(Table13[[#This Row],[Zamówienie - Ilosc SKU '[Szt']]],Table13[[#This Row],[Min. Ilość Zam. Sku]])-0.5)</f>
        <v>0</v>
      </c>
      <c r="W44" s="31">
        <f>Table13[[#This Row],[Сena SKU Po Wszystkich Rabatach]]*U44</f>
        <v>0</v>
      </c>
      <c r="X44" s="33" t="str">
        <f>IF(Table13[[#This Row],[Zamówienie - Ilosc SKU '[Szt']]]=0,"Niezamówione produkty","Zamówione produkty")</f>
        <v>Niezamówione produkty</v>
      </c>
      <c r="Y44" s="34" t="s">
        <v>90</v>
      </c>
      <c r="Z44" s="34">
        <v>20</v>
      </c>
      <c r="AA44" s="34">
        <v>280</v>
      </c>
      <c r="AB44" s="34">
        <v>840</v>
      </c>
      <c r="AC44" s="34">
        <f>+Table13[[#This Row],[Na Palecie]]/Table13[[#This Row],[W Outer]]</f>
        <v>42</v>
      </c>
      <c r="AD44" s="34">
        <f>+Table13[[#This Row],[Na Palecie]]/Table13[[#This Row],[Na 
Warstwie]]</f>
        <v>3</v>
      </c>
      <c r="AE44" s="37" t="s">
        <v>125</v>
      </c>
      <c r="AF44" s="37" t="s">
        <v>126</v>
      </c>
      <c r="AG44" s="37" t="s">
        <v>127</v>
      </c>
      <c r="AH44" s="37" t="s">
        <v>128</v>
      </c>
      <c r="AI44" s="37"/>
      <c r="AJ44" s="37" t="s">
        <v>6697</v>
      </c>
      <c r="AK44" s="37" t="s">
        <v>91</v>
      </c>
      <c r="AL44" s="37" t="str">
        <f>_xlfn.XLOOKUP(Table13[[#This Row],[Rabat Indywidualny]],'PC2 code'!A:A,'PC2 code'!B:B,0)</f>
        <v>00</v>
      </c>
    </row>
    <row r="45" spans="1:42" s="64" customFormat="1" ht="15.75" customHeight="1" x14ac:dyDescent="0.35">
      <c r="A45" s="73" t="s">
        <v>5289</v>
      </c>
      <c r="B45" s="73" t="str">
        <f>TEXT(Table13[[#This Row],[Kod EAN 
(Sku)]],"0000000000000")</f>
        <v>0070330129627</v>
      </c>
      <c r="C45" s="78" t="str">
        <f>IF(AND(Table13[[#This Row],[Kod EAN 
(Szt)]]&lt;&gt;0,Table13[[#This Row],[Kod EAN 
(Szt)]]&lt;&gt;"0"),TEXT(Table13[[#This Row],[Kod EAN 
(Szt)]],"0000000000000"),"")</f>
        <v>3086123001060</v>
      </c>
      <c r="D45" s="79" t="s">
        <v>109</v>
      </c>
      <c r="E45" s="27" t="s">
        <v>7</v>
      </c>
      <c r="F45" s="28" t="s">
        <v>89</v>
      </c>
      <c r="G45" s="29"/>
      <c r="H45" s="66">
        <v>66.42</v>
      </c>
      <c r="I45" s="67"/>
      <c r="J45" s="51">
        <f>Table13[[#This Row],[Cena Netto]]*(1-Table13[[#This Row],[Rabat Długoterminowy]])</f>
        <v>66.42</v>
      </c>
      <c r="K45" s="80">
        <f>IF(TRIM($D$8)='Payment Term'!A$1,1-(1-$D$9)*(1-2%),$D$9)</f>
        <v>0.25</v>
      </c>
      <c r="L45" s="35"/>
      <c r="M45" s="81">
        <f>1-(1-Table13[[#This Row],[Rabat Długoterminowy]])*(1-Table13[[#This Row],[Dodatkowy rabat kwartału (składany)]])</f>
        <v>0</v>
      </c>
      <c r="N45" s="52">
        <v>0</v>
      </c>
      <c r="O45" s="31">
        <f>ROUND(Table13[[#This Row],[Cena Netto Po Rabacie Długoterminowym]]*(1-Table13[[#This Row],[Rabat Podstawowy]])*(1-Table13[[#This Row],[Dodatkowy rabat kwartału (składany)]])*(1-Table13[[#This Row],[Rabat Indywidualny]]),2)</f>
        <v>49.82</v>
      </c>
      <c r="P45" s="31">
        <f>Table13[[#This Row],[Сena SKU Po Wszystkich Rabatach]]/Table13[[#This Row],[Szt/
Opak.]]</f>
        <v>0.99639999999999995</v>
      </c>
      <c r="Q45" s="94" t="s">
        <v>2520</v>
      </c>
      <c r="R45" s="36" t="s">
        <v>6200</v>
      </c>
      <c r="S45" s="91">
        <f>IF(ISERROR(Table13[[#This Row],[W Inner]]),Table13[[#This Row],[W Outer]],IF(AND(Table13[[#This Row],[W Inner]]&gt;0,Table13[[#This Row],[W Inner]]&lt;&gt;"0"),Table13[[#This Row],[W Inner]],Table13[[#This Row],[W Outer]]))</f>
        <v>20</v>
      </c>
      <c r="T45" s="86"/>
      <c r="U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 s="49">
        <f>IF(Table13[[#This Row],[Zamówienie - Ilosc SKU '[Szt']]]=0,0,MOD(Table13[[#This Row],[Zamówienie - Ilosc SKU '[Szt']]],Table13[[#This Row],[Min. Ilość Zam. Sku]])-0.5)</f>
        <v>0</v>
      </c>
      <c r="W45" s="31">
        <f>Table13[[#This Row],[Сena SKU Po Wszystkich Rabatach]]*U45</f>
        <v>0</v>
      </c>
      <c r="X45" s="33" t="str">
        <f>IF(Table13[[#This Row],[Zamówienie - Ilosc SKU '[Szt']]]=0,"Niezamówione produkty","Zamówione produkty")</f>
        <v>Niezamówione produkty</v>
      </c>
      <c r="Y45" s="34" t="s">
        <v>90</v>
      </c>
      <c r="Z45" s="34">
        <v>20</v>
      </c>
      <c r="AA45" s="34">
        <v>280</v>
      </c>
      <c r="AB45" s="34">
        <v>840</v>
      </c>
      <c r="AC45" s="34">
        <f>+Table13[[#This Row],[Na Palecie]]/Table13[[#This Row],[W Outer]]</f>
        <v>42</v>
      </c>
      <c r="AD45" s="34">
        <f>+Table13[[#This Row],[Na Palecie]]/Table13[[#This Row],[Na 
Warstwie]]</f>
        <v>3</v>
      </c>
      <c r="AE45" s="37" t="s">
        <v>110</v>
      </c>
      <c r="AF45" s="37" t="s">
        <v>111</v>
      </c>
      <c r="AG45" s="37" t="s">
        <v>112</v>
      </c>
      <c r="AH45" s="37" t="s">
        <v>129</v>
      </c>
      <c r="AI45" s="37"/>
      <c r="AJ45" s="37" t="s">
        <v>6697</v>
      </c>
      <c r="AK45" s="37" t="s">
        <v>91</v>
      </c>
      <c r="AL45" s="37" t="str">
        <f>_xlfn.XLOOKUP(Table13[[#This Row],[Rabat Indywidualny]],'PC2 code'!A:A,'PC2 code'!B:B,0)</f>
        <v>00</v>
      </c>
      <c r="AM45" s="9"/>
      <c r="AP45" s="9"/>
    </row>
    <row r="46" spans="1:42" s="64" customFormat="1" ht="15.75" customHeight="1" x14ac:dyDescent="0.35">
      <c r="A46" s="73" t="s">
        <v>5290</v>
      </c>
      <c r="B46" s="73" t="str">
        <f>TEXT(Table13[[#This Row],[Kod EAN 
(Sku)]],"0000000000000")</f>
        <v>0070330129665</v>
      </c>
      <c r="C46" s="78" t="str">
        <f>IF(AND(Table13[[#This Row],[Kod EAN 
(Szt)]]&lt;&gt;0,Table13[[#This Row],[Kod EAN 
(Szt)]]&lt;&gt;"0"),TEXT(Table13[[#This Row],[Kod EAN 
(Szt)]],"0000000000000"),"")</f>
        <v>3086123001053</v>
      </c>
      <c r="D46" s="79" t="s">
        <v>114</v>
      </c>
      <c r="E46" s="27" t="s">
        <v>7</v>
      </c>
      <c r="F46" s="28" t="s">
        <v>89</v>
      </c>
      <c r="G46" s="29"/>
      <c r="H46" s="66">
        <v>66.42</v>
      </c>
      <c r="I46" s="67"/>
      <c r="J46" s="51">
        <f>Table13[[#This Row],[Cena Netto]]*(1-Table13[[#This Row],[Rabat Długoterminowy]])</f>
        <v>66.42</v>
      </c>
      <c r="K46" s="80">
        <f>IF(TRIM($D$8)='Payment Term'!A$1,1-(1-$D$9)*(1-2%),$D$9)</f>
        <v>0.25</v>
      </c>
      <c r="L46" s="35"/>
      <c r="M46" s="81">
        <f>1-(1-Table13[[#This Row],[Rabat Długoterminowy]])*(1-Table13[[#This Row],[Dodatkowy rabat kwartału (składany)]])</f>
        <v>0</v>
      </c>
      <c r="N46" s="52">
        <v>0</v>
      </c>
      <c r="O46" s="31">
        <f>ROUND(Table13[[#This Row],[Cena Netto Po Rabacie Długoterminowym]]*(1-Table13[[#This Row],[Rabat Podstawowy]])*(1-Table13[[#This Row],[Dodatkowy rabat kwartału (składany)]])*(1-Table13[[#This Row],[Rabat Indywidualny]]),2)</f>
        <v>49.82</v>
      </c>
      <c r="P46" s="31">
        <f>Table13[[#This Row],[Сena SKU Po Wszystkich Rabatach]]/Table13[[#This Row],[Szt/
Opak.]]</f>
        <v>0.99639999999999995</v>
      </c>
      <c r="Q46" s="94" t="s">
        <v>2520</v>
      </c>
      <c r="R46" s="36" t="s">
        <v>6200</v>
      </c>
      <c r="S46" s="91">
        <f>IF(ISERROR(Table13[[#This Row],[W Inner]]),Table13[[#This Row],[W Outer]],IF(AND(Table13[[#This Row],[W Inner]]&gt;0,Table13[[#This Row],[W Inner]]&lt;&gt;"0"),Table13[[#This Row],[W Inner]],Table13[[#This Row],[W Outer]]))</f>
        <v>20</v>
      </c>
      <c r="T46" s="86"/>
      <c r="U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 s="49">
        <f>IF(Table13[[#This Row],[Zamówienie - Ilosc SKU '[Szt']]]=0,0,MOD(Table13[[#This Row],[Zamówienie - Ilosc SKU '[Szt']]],Table13[[#This Row],[Min. Ilość Zam. Sku]])-0.5)</f>
        <v>0</v>
      </c>
      <c r="W46" s="31">
        <f>Table13[[#This Row],[Сena SKU Po Wszystkich Rabatach]]*U46</f>
        <v>0</v>
      </c>
      <c r="X46" s="33" t="str">
        <f>IF(Table13[[#This Row],[Zamówienie - Ilosc SKU '[Szt']]]=0,"Niezamówione produkty","Zamówione produkty")</f>
        <v>Niezamówione produkty</v>
      </c>
      <c r="Y46" s="34" t="s">
        <v>90</v>
      </c>
      <c r="Z46" s="34">
        <v>20</v>
      </c>
      <c r="AA46" s="34">
        <v>280</v>
      </c>
      <c r="AB46" s="34">
        <v>840</v>
      </c>
      <c r="AC46" s="34">
        <f>+Table13[[#This Row],[Na Palecie]]/Table13[[#This Row],[W Outer]]</f>
        <v>42</v>
      </c>
      <c r="AD46" s="34">
        <f>+Table13[[#This Row],[Na Palecie]]/Table13[[#This Row],[Na 
Warstwie]]</f>
        <v>3</v>
      </c>
      <c r="AE46" s="37" t="s">
        <v>115</v>
      </c>
      <c r="AF46" s="37" t="s">
        <v>116</v>
      </c>
      <c r="AG46" s="37" t="s">
        <v>117</v>
      </c>
      <c r="AH46" s="37" t="s">
        <v>130</v>
      </c>
      <c r="AI46" s="37"/>
      <c r="AJ46" s="37" t="s">
        <v>6697</v>
      </c>
      <c r="AK46" s="37" t="s">
        <v>91</v>
      </c>
      <c r="AL46" s="37" t="str">
        <f>_xlfn.XLOOKUP(Table13[[#This Row],[Rabat Indywidualny]],'PC2 code'!A:A,'PC2 code'!B:B,0)</f>
        <v>00</v>
      </c>
      <c r="AM46" s="9"/>
      <c r="AP46" s="9"/>
    </row>
    <row r="47" spans="1:42" s="64" customFormat="1" ht="15.75" customHeight="1" x14ac:dyDescent="0.35">
      <c r="A47" s="73" t="s">
        <v>5291</v>
      </c>
      <c r="B47" s="73" t="str">
        <f>TEXT(Table13[[#This Row],[Kod EAN 
(Sku)]],"0000000000000")</f>
        <v>3086123278233</v>
      </c>
      <c r="C47" s="78" t="str">
        <f>IF(AND(Table13[[#This Row],[Kod EAN 
(Szt)]]&lt;&gt;0,Table13[[#This Row],[Kod EAN 
(Szt)]]&lt;&gt;"0"),TEXT(Table13[[#This Row],[Kod EAN 
(Szt)]],"0000000000000"),"")</f>
        <v/>
      </c>
      <c r="D47" s="79" t="s">
        <v>131</v>
      </c>
      <c r="E47" s="27" t="s">
        <v>7</v>
      </c>
      <c r="F47" s="28" t="s">
        <v>89</v>
      </c>
      <c r="G47" s="29"/>
      <c r="H47" s="66">
        <v>104.97</v>
      </c>
      <c r="I47" s="67"/>
      <c r="J47" s="51">
        <f>Table13[[#This Row],[Cena Netto]]*(1-Table13[[#This Row],[Rabat Długoterminowy]])</f>
        <v>104.97</v>
      </c>
      <c r="K47" s="80">
        <f>IF(TRIM($D$8)='Payment Term'!A$1,1-(1-$D$9)*(1-2%),$D$9)</f>
        <v>0.25</v>
      </c>
      <c r="L47" s="35"/>
      <c r="M47" s="81">
        <f>1-(1-Table13[[#This Row],[Rabat Długoterminowy]])*(1-Table13[[#This Row],[Dodatkowy rabat kwartału (składany)]])</f>
        <v>0</v>
      </c>
      <c r="N47" s="52">
        <v>0</v>
      </c>
      <c r="O47" s="31">
        <f>ROUND(Table13[[#This Row],[Cena Netto Po Rabacie Długoterminowym]]*(1-Table13[[#This Row],[Rabat Podstawowy]])*(1-Table13[[#This Row],[Dodatkowy rabat kwartału (składany)]])*(1-Table13[[#This Row],[Rabat Indywidualny]]),2)</f>
        <v>78.73</v>
      </c>
      <c r="P47" s="31">
        <f>Table13[[#This Row],[Сena SKU Po Wszystkich Rabatach]]/Table13[[#This Row],[Szt/
Opak.]]</f>
        <v>0.7873</v>
      </c>
      <c r="Q47" s="94" t="s">
        <v>6202</v>
      </c>
      <c r="R47" s="36" t="s">
        <v>6200</v>
      </c>
      <c r="S47" s="91">
        <f>IF(ISERROR(Table13[[#This Row],[W Inner]]),Table13[[#This Row],[W Outer]],IF(AND(Table13[[#This Row],[W Inner]]&gt;0,Table13[[#This Row],[W Inner]]&lt;&gt;"0"),Table13[[#This Row],[W Inner]],Table13[[#This Row],[W Outer]]))</f>
        <v>14</v>
      </c>
      <c r="T47" s="86"/>
      <c r="U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 s="49">
        <f>IF(Table13[[#This Row],[Zamówienie - Ilosc SKU '[Szt']]]=0,0,MOD(Table13[[#This Row],[Zamówienie - Ilosc SKU '[Szt']]],Table13[[#This Row],[Min. Ilość Zam. Sku]])-0.5)</f>
        <v>0</v>
      </c>
      <c r="W47" s="31">
        <f>Table13[[#This Row],[Сena SKU Po Wszystkich Rabatach]]*U47</f>
        <v>0</v>
      </c>
      <c r="X47" s="33" t="str">
        <f>IF(Table13[[#This Row],[Zamówienie - Ilosc SKU '[Szt']]]=0,"Niezamówione produkty","Zamówione produkty")</f>
        <v>Niezamówione produkty</v>
      </c>
      <c r="Y47" s="34" t="s">
        <v>90</v>
      </c>
      <c r="Z47" s="34">
        <v>14</v>
      </c>
      <c r="AA47" s="34">
        <v>56</v>
      </c>
      <c r="AB47" s="34">
        <v>336</v>
      </c>
      <c r="AC47" s="34">
        <f>+Table13[[#This Row],[Na Palecie]]/Table13[[#This Row],[W Outer]]</f>
        <v>24</v>
      </c>
      <c r="AD47" s="34">
        <f>+Table13[[#This Row],[Na Palecie]]/Table13[[#This Row],[Na 
Warstwie]]</f>
        <v>6</v>
      </c>
      <c r="AE47" s="37" t="s">
        <v>132</v>
      </c>
      <c r="AF47" s="37" t="s">
        <v>90</v>
      </c>
      <c r="AG47" s="37" t="s">
        <v>133</v>
      </c>
      <c r="AH47" s="37" t="s">
        <v>134</v>
      </c>
      <c r="AI47" s="37"/>
      <c r="AJ47" s="37" t="s">
        <v>6697</v>
      </c>
      <c r="AK47" s="37" t="s">
        <v>91</v>
      </c>
      <c r="AL47" s="37" t="str">
        <f>_xlfn.XLOOKUP(Table13[[#This Row],[Rabat Indywidualny]],'PC2 code'!A:A,'PC2 code'!B:B,0)</f>
        <v>00</v>
      </c>
      <c r="AM47" s="9"/>
      <c r="AP47" s="9"/>
    </row>
    <row r="48" spans="1:42" s="64" customFormat="1" ht="15.75" customHeight="1" x14ac:dyDescent="0.35">
      <c r="A48" s="73" t="s">
        <v>5292</v>
      </c>
      <c r="B48" s="73" t="str">
        <f>TEXT(Table13[[#This Row],[Kod EAN 
(Sku)]],"0000000000000")</f>
        <v>3086123594166</v>
      </c>
      <c r="C48" s="78" t="str">
        <f>IF(AND(Table13[[#This Row],[Kod EAN 
(Szt)]]&lt;&gt;0,Table13[[#This Row],[Kod EAN 
(Szt)]]&lt;&gt;"0"),TEXT(Table13[[#This Row],[Kod EAN 
(Szt)]],"0000000000000"),"")</f>
        <v>3086123594197</v>
      </c>
      <c r="D48" s="79" t="s">
        <v>135</v>
      </c>
      <c r="E48" s="27" t="s">
        <v>7</v>
      </c>
      <c r="F48" s="28" t="s">
        <v>89</v>
      </c>
      <c r="G48" s="29"/>
      <c r="H48" s="66">
        <v>26.57</v>
      </c>
      <c r="I48" s="67"/>
      <c r="J48" s="51">
        <f>Table13[[#This Row],[Cena Netto]]*(1-Table13[[#This Row],[Rabat Długoterminowy]])</f>
        <v>26.57</v>
      </c>
      <c r="K48" s="80">
        <f>IF(TRIM($D$8)='Payment Term'!A$1,1-(1-$D$9)*(1-2%),$D$9)</f>
        <v>0.25</v>
      </c>
      <c r="L48" s="35"/>
      <c r="M48" s="81">
        <f>1-(1-Table13[[#This Row],[Rabat Długoterminowy]])*(1-Table13[[#This Row],[Dodatkowy rabat kwartału (składany)]])</f>
        <v>0</v>
      </c>
      <c r="N48" s="52">
        <v>0</v>
      </c>
      <c r="O48" s="31">
        <f>ROUND(Table13[[#This Row],[Cena Netto Po Rabacie Długoterminowym]]*(1-Table13[[#This Row],[Rabat Podstawowy]])*(1-Table13[[#This Row],[Dodatkowy rabat kwartału (składany)]])*(1-Table13[[#This Row],[Rabat Indywidualny]]),2)</f>
        <v>19.93</v>
      </c>
      <c r="P48" s="31">
        <f>Table13[[#This Row],[Сena SKU Po Wszystkich Rabatach]]/Table13[[#This Row],[Szt/
Opak.]]</f>
        <v>0.99649999999999994</v>
      </c>
      <c r="Q48" s="94" t="s">
        <v>2460</v>
      </c>
      <c r="R48" s="36" t="s">
        <v>6200</v>
      </c>
      <c r="S48" s="91">
        <f>IF(ISERROR(Table13[[#This Row],[W Inner]]),Table13[[#This Row],[W Outer]],IF(AND(Table13[[#This Row],[W Inner]]&gt;0,Table13[[#This Row],[W Inner]]&lt;&gt;"0"),Table13[[#This Row],[W Inner]],Table13[[#This Row],[W Outer]]))</f>
        <v>50</v>
      </c>
      <c r="T48" s="86"/>
      <c r="U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 s="49">
        <f>IF(Table13[[#This Row],[Zamówienie - Ilosc SKU '[Szt']]]=0,0,MOD(Table13[[#This Row],[Zamówienie - Ilosc SKU '[Szt']]],Table13[[#This Row],[Min. Ilość Zam. Sku]])-0.5)</f>
        <v>0</v>
      </c>
      <c r="W48" s="31">
        <f>Table13[[#This Row],[Сena SKU Po Wszystkich Rabatach]]*U48</f>
        <v>0</v>
      </c>
      <c r="X48" s="33" t="str">
        <f>IF(Table13[[#This Row],[Zamówienie - Ilosc SKU '[Szt']]]=0,"Niezamówione produkty","Zamówione produkty")</f>
        <v>Niezamówione produkty</v>
      </c>
      <c r="Y48" s="34" t="s">
        <v>90</v>
      </c>
      <c r="Z48" s="34">
        <v>50</v>
      </c>
      <c r="AA48" s="34">
        <v>450</v>
      </c>
      <c r="AB48" s="34">
        <v>1800</v>
      </c>
      <c r="AC48" s="34">
        <f>+Table13[[#This Row],[Na Palecie]]/Table13[[#This Row],[W Outer]]</f>
        <v>36</v>
      </c>
      <c r="AD48" s="34">
        <f>+Table13[[#This Row],[Na Palecie]]/Table13[[#This Row],[Na 
Warstwie]]</f>
        <v>4</v>
      </c>
      <c r="AE48" s="37" t="s">
        <v>136</v>
      </c>
      <c r="AF48" s="37" t="s">
        <v>137</v>
      </c>
      <c r="AG48" s="37" t="s">
        <v>138</v>
      </c>
      <c r="AH48" s="37" t="s">
        <v>139</v>
      </c>
      <c r="AI48" s="37"/>
      <c r="AJ48" s="37" t="s">
        <v>6697</v>
      </c>
      <c r="AK48" s="37" t="s">
        <v>91</v>
      </c>
      <c r="AL48" s="37" t="str">
        <f>_xlfn.XLOOKUP(Table13[[#This Row],[Rabat Indywidualny]],'PC2 code'!A:A,'PC2 code'!B:B,0)</f>
        <v>00</v>
      </c>
      <c r="AM48" s="9"/>
      <c r="AP48" s="9"/>
    </row>
    <row r="49" spans="1:42" s="64" customFormat="1" ht="15.75" customHeight="1" x14ac:dyDescent="0.35">
      <c r="A49" s="73" t="s">
        <v>5293</v>
      </c>
      <c r="B49" s="73" t="str">
        <f>TEXT(Table13[[#This Row],[Kod EAN 
(Sku)]],"0000000000000")</f>
        <v>3086123594142</v>
      </c>
      <c r="C49" s="78" t="str">
        <f>IF(AND(Table13[[#This Row],[Kod EAN 
(Szt)]]&lt;&gt;0,Table13[[#This Row],[Kod EAN 
(Szt)]]&lt;&gt;"0"),TEXT(Table13[[#This Row],[Kod EAN 
(Szt)]],"0000000000000"),"")</f>
        <v>3086123594203</v>
      </c>
      <c r="D49" s="79" t="s">
        <v>140</v>
      </c>
      <c r="E49" s="27" t="s">
        <v>7</v>
      </c>
      <c r="F49" s="28" t="s">
        <v>89</v>
      </c>
      <c r="G49" s="29"/>
      <c r="H49" s="66">
        <v>26.57</v>
      </c>
      <c r="I49" s="67"/>
      <c r="J49" s="51">
        <f>Table13[[#This Row],[Cena Netto]]*(1-Table13[[#This Row],[Rabat Długoterminowy]])</f>
        <v>26.57</v>
      </c>
      <c r="K49" s="80">
        <f>IF(TRIM($D$8)='Payment Term'!A$1,1-(1-$D$9)*(1-2%),$D$9)</f>
        <v>0.25</v>
      </c>
      <c r="L49" s="35"/>
      <c r="M49" s="81">
        <f>1-(1-Table13[[#This Row],[Rabat Długoterminowy]])*(1-Table13[[#This Row],[Dodatkowy rabat kwartału (składany)]])</f>
        <v>0</v>
      </c>
      <c r="N49" s="52">
        <v>0</v>
      </c>
      <c r="O49" s="31">
        <f>ROUND(Table13[[#This Row],[Cena Netto Po Rabacie Długoterminowym]]*(1-Table13[[#This Row],[Rabat Podstawowy]])*(1-Table13[[#This Row],[Dodatkowy rabat kwartału (składany)]])*(1-Table13[[#This Row],[Rabat Indywidualny]]),2)</f>
        <v>19.93</v>
      </c>
      <c r="P49" s="31">
        <f>Table13[[#This Row],[Сena SKU Po Wszystkich Rabatach]]/Table13[[#This Row],[Szt/
Opak.]]</f>
        <v>0.99649999999999994</v>
      </c>
      <c r="Q49" s="94" t="s">
        <v>2460</v>
      </c>
      <c r="R49" s="36" t="s">
        <v>6200</v>
      </c>
      <c r="S49" s="91">
        <f>IF(ISERROR(Table13[[#This Row],[W Inner]]),Table13[[#This Row],[W Outer]],IF(AND(Table13[[#This Row],[W Inner]]&gt;0,Table13[[#This Row],[W Inner]]&lt;&gt;"0"),Table13[[#This Row],[W Inner]],Table13[[#This Row],[W Outer]]))</f>
        <v>50</v>
      </c>
      <c r="T49" s="86"/>
      <c r="U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 s="49">
        <f>IF(Table13[[#This Row],[Zamówienie - Ilosc SKU '[Szt']]]=0,0,MOD(Table13[[#This Row],[Zamówienie - Ilosc SKU '[Szt']]],Table13[[#This Row],[Min. Ilość Zam. Sku]])-0.5)</f>
        <v>0</v>
      </c>
      <c r="W49" s="31">
        <f>Table13[[#This Row],[Сena SKU Po Wszystkich Rabatach]]*U49</f>
        <v>0</v>
      </c>
      <c r="X49" s="33" t="str">
        <f>IF(Table13[[#This Row],[Zamówienie - Ilosc SKU '[Szt']]]=0,"Niezamówione produkty","Zamówione produkty")</f>
        <v>Niezamówione produkty</v>
      </c>
      <c r="Y49" s="34" t="s">
        <v>90</v>
      </c>
      <c r="Z49" s="34">
        <v>50</v>
      </c>
      <c r="AA49" s="34">
        <v>450</v>
      </c>
      <c r="AB49" s="34">
        <v>1800</v>
      </c>
      <c r="AC49" s="34">
        <f>+Table13[[#This Row],[Na Palecie]]/Table13[[#This Row],[W Outer]]</f>
        <v>36</v>
      </c>
      <c r="AD49" s="34">
        <f>+Table13[[#This Row],[Na Palecie]]/Table13[[#This Row],[Na 
Warstwie]]</f>
        <v>4</v>
      </c>
      <c r="AE49" s="37" t="s">
        <v>141</v>
      </c>
      <c r="AF49" s="37" t="s">
        <v>142</v>
      </c>
      <c r="AG49" s="37" t="s">
        <v>143</v>
      </c>
      <c r="AH49" s="37" t="s">
        <v>144</v>
      </c>
      <c r="AI49" s="37"/>
      <c r="AJ49" s="37" t="s">
        <v>6697</v>
      </c>
      <c r="AK49" s="37" t="s">
        <v>91</v>
      </c>
      <c r="AL49" s="37" t="str">
        <f>_xlfn.XLOOKUP(Table13[[#This Row],[Rabat Indywidualny]],'PC2 code'!A:A,'PC2 code'!B:B,0)</f>
        <v>00</v>
      </c>
      <c r="AM49" s="9"/>
      <c r="AP49" s="9"/>
    </row>
    <row r="50" spans="1:42" s="64" customFormat="1" ht="15.75" customHeight="1" x14ac:dyDescent="0.35">
      <c r="A50" s="73" t="s">
        <v>5294</v>
      </c>
      <c r="B50" s="73" t="str">
        <f>TEXT(Table13[[#This Row],[Kod EAN 
(Sku)]],"0000000000000")</f>
        <v>3086123594159</v>
      </c>
      <c r="C50" s="78" t="str">
        <f>IF(AND(Table13[[#This Row],[Kod EAN 
(Szt)]]&lt;&gt;0,Table13[[#This Row],[Kod EAN 
(Szt)]]&lt;&gt;"0"),TEXT(Table13[[#This Row],[Kod EAN 
(Szt)]],"0000000000000"),"")</f>
        <v>3086123594210</v>
      </c>
      <c r="D50" s="79" t="s">
        <v>145</v>
      </c>
      <c r="E50" s="27" t="s">
        <v>7</v>
      </c>
      <c r="F50" s="28" t="s">
        <v>89</v>
      </c>
      <c r="G50" s="29"/>
      <c r="H50" s="66">
        <v>26.57</v>
      </c>
      <c r="I50" s="67"/>
      <c r="J50" s="51">
        <f>Table13[[#This Row],[Cena Netto]]*(1-Table13[[#This Row],[Rabat Długoterminowy]])</f>
        <v>26.57</v>
      </c>
      <c r="K50" s="80">
        <f>IF(TRIM($D$8)='Payment Term'!A$1,1-(1-$D$9)*(1-2%),$D$9)</f>
        <v>0.25</v>
      </c>
      <c r="L50" s="35"/>
      <c r="M50" s="81">
        <f>1-(1-Table13[[#This Row],[Rabat Długoterminowy]])*(1-Table13[[#This Row],[Dodatkowy rabat kwartału (składany)]])</f>
        <v>0</v>
      </c>
      <c r="N50" s="52">
        <v>0</v>
      </c>
      <c r="O50" s="31">
        <f>ROUND(Table13[[#This Row],[Cena Netto Po Rabacie Długoterminowym]]*(1-Table13[[#This Row],[Rabat Podstawowy]])*(1-Table13[[#This Row],[Dodatkowy rabat kwartału (składany)]])*(1-Table13[[#This Row],[Rabat Indywidualny]]),2)</f>
        <v>19.93</v>
      </c>
      <c r="P50" s="31">
        <f>Table13[[#This Row],[Сena SKU Po Wszystkich Rabatach]]/Table13[[#This Row],[Szt/
Opak.]]</f>
        <v>0.99649999999999994</v>
      </c>
      <c r="Q50" s="94" t="s">
        <v>2460</v>
      </c>
      <c r="R50" s="36" t="s">
        <v>6200</v>
      </c>
      <c r="S50" s="91">
        <f>IF(ISERROR(Table13[[#This Row],[W Inner]]),Table13[[#This Row],[W Outer]],IF(AND(Table13[[#This Row],[W Inner]]&gt;0,Table13[[#This Row],[W Inner]]&lt;&gt;"0"),Table13[[#This Row],[W Inner]],Table13[[#This Row],[W Outer]]))</f>
        <v>50</v>
      </c>
      <c r="T50" s="86"/>
      <c r="U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 s="49">
        <f>IF(Table13[[#This Row],[Zamówienie - Ilosc SKU '[Szt']]]=0,0,MOD(Table13[[#This Row],[Zamówienie - Ilosc SKU '[Szt']]],Table13[[#This Row],[Min. Ilość Zam. Sku]])-0.5)</f>
        <v>0</v>
      </c>
      <c r="W50" s="31">
        <f>Table13[[#This Row],[Сena SKU Po Wszystkich Rabatach]]*U50</f>
        <v>0</v>
      </c>
      <c r="X50" s="33" t="str">
        <f>IF(Table13[[#This Row],[Zamówienie - Ilosc SKU '[Szt']]]=0,"Niezamówione produkty","Zamówione produkty")</f>
        <v>Niezamówione produkty</v>
      </c>
      <c r="Y50" s="34" t="s">
        <v>90</v>
      </c>
      <c r="Z50" s="34">
        <v>50</v>
      </c>
      <c r="AA50" s="34">
        <v>450</v>
      </c>
      <c r="AB50" s="34">
        <v>1800</v>
      </c>
      <c r="AC50" s="34">
        <f>+Table13[[#This Row],[Na Palecie]]/Table13[[#This Row],[W Outer]]</f>
        <v>36</v>
      </c>
      <c r="AD50" s="34">
        <f>+Table13[[#This Row],[Na Palecie]]/Table13[[#This Row],[Na 
Warstwie]]</f>
        <v>4</v>
      </c>
      <c r="AE50" s="37" t="s">
        <v>146</v>
      </c>
      <c r="AF50" s="37" t="s">
        <v>147</v>
      </c>
      <c r="AG50" s="37" t="s">
        <v>148</v>
      </c>
      <c r="AH50" s="37" t="s">
        <v>149</v>
      </c>
      <c r="AI50" s="37"/>
      <c r="AJ50" s="37" t="s">
        <v>6697</v>
      </c>
      <c r="AK50" s="37" t="s">
        <v>91</v>
      </c>
      <c r="AL50" s="37" t="str">
        <f>_xlfn.XLOOKUP(Table13[[#This Row],[Rabat Indywidualny]],'PC2 code'!A:A,'PC2 code'!B:B,0)</f>
        <v>00</v>
      </c>
      <c r="AM50" s="9"/>
      <c r="AP50" s="9"/>
    </row>
    <row r="51" spans="1:42" ht="15.75" customHeight="1" x14ac:dyDescent="0.35">
      <c r="A51" s="73" t="s">
        <v>5295</v>
      </c>
      <c r="B51" s="73" t="str">
        <f>TEXT(Table13[[#This Row],[Kod EAN 
(Sku)]],"0000000000000")</f>
        <v>3086123640139</v>
      </c>
      <c r="C51" s="78" t="str">
        <f>IF(AND(Table13[[#This Row],[Kod EAN 
(Szt)]]&lt;&gt;0,Table13[[#This Row],[Kod EAN 
(Szt)]]&lt;&gt;"0"),TEXT(Table13[[#This Row],[Kod EAN 
(Szt)]],"0000000000000"),"")</f>
        <v/>
      </c>
      <c r="D51" s="79" t="s">
        <v>150</v>
      </c>
      <c r="E51" s="27" t="s">
        <v>7</v>
      </c>
      <c r="F51" s="28" t="s">
        <v>89</v>
      </c>
      <c r="G51" s="29"/>
      <c r="H51" s="66">
        <v>17.350000000000001</v>
      </c>
      <c r="I51" s="67"/>
      <c r="J51" s="51">
        <f>Table13[[#This Row],[Cena Netto]]*(1-Table13[[#This Row],[Rabat Długoterminowy]])</f>
        <v>17.350000000000001</v>
      </c>
      <c r="K51" s="80">
        <f>IF(TRIM($D$8)='Payment Term'!A$1,1-(1-$D$9)*(1-2%),$D$9)</f>
        <v>0.25</v>
      </c>
      <c r="L51" s="35"/>
      <c r="M51" s="81">
        <f>1-(1-Table13[[#This Row],[Rabat Długoterminowy]])*(1-Table13[[#This Row],[Dodatkowy rabat kwartału (składany)]])</f>
        <v>0</v>
      </c>
      <c r="N51" s="52">
        <v>0</v>
      </c>
      <c r="O51" s="31">
        <f>ROUND(Table13[[#This Row],[Cena Netto Po Rabacie Długoterminowym]]*(1-Table13[[#This Row],[Rabat Podstawowy]])*(1-Table13[[#This Row],[Dodatkowy rabat kwartału (składany)]])*(1-Table13[[#This Row],[Rabat Indywidualny]]),2)</f>
        <v>13.01</v>
      </c>
      <c r="P51" s="31">
        <f>Table13[[#This Row],[Сena SKU Po Wszystkich Rabatach]]/Table13[[#This Row],[Szt/
Opak.]]</f>
        <v>4.3366666666666669</v>
      </c>
      <c r="Q51" s="94" t="s">
        <v>6203</v>
      </c>
      <c r="R51" s="36" t="s">
        <v>2440</v>
      </c>
      <c r="S51" s="91" t="str">
        <f>IF(ISERROR(Table13[[#This Row],[W Inner]]),Table13[[#This Row],[W Outer]],IF(AND(Table13[[#This Row],[W Inner]]&gt;0,Table13[[#This Row],[W Inner]]&lt;&gt;"0"),Table13[[#This Row],[W Inner]],Table13[[#This Row],[W Outer]]))</f>
        <v>10</v>
      </c>
      <c r="T51" s="86"/>
      <c r="U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 s="49">
        <f>IF(Table13[[#This Row],[Zamówienie - Ilosc SKU '[Szt']]]=0,0,MOD(Table13[[#This Row],[Zamówienie - Ilosc SKU '[Szt']]],Table13[[#This Row],[Min. Ilość Zam. Sku]])-0.5)</f>
        <v>0</v>
      </c>
      <c r="W51" s="31">
        <f>Table13[[#This Row],[Сena SKU Po Wszystkich Rabatach]]*U51</f>
        <v>0</v>
      </c>
      <c r="X51" s="33" t="str">
        <f>IF(Table13[[#This Row],[Zamówienie - Ilosc SKU '[Szt']]]=0,"Niezamówione produkty","Zamówione produkty")</f>
        <v>Niezamówione produkty</v>
      </c>
      <c r="Y51" s="34" t="s">
        <v>2440</v>
      </c>
      <c r="Z51" s="34">
        <v>60</v>
      </c>
      <c r="AA51" s="34">
        <v>540</v>
      </c>
      <c r="AB51" s="34">
        <v>3780</v>
      </c>
      <c r="AC51" s="34">
        <f>+Table13[[#This Row],[Na Palecie]]/Table13[[#This Row],[W Outer]]</f>
        <v>63</v>
      </c>
      <c r="AD51" s="34">
        <f>+Table13[[#This Row],[Na Palecie]]/Table13[[#This Row],[Na 
Warstwie]]</f>
        <v>7</v>
      </c>
      <c r="AE51" s="37" t="s">
        <v>151</v>
      </c>
      <c r="AF51" s="37" t="s">
        <v>90</v>
      </c>
      <c r="AG51" s="37" t="s">
        <v>152</v>
      </c>
      <c r="AH51" s="37" t="s">
        <v>153</v>
      </c>
      <c r="AI51" s="37"/>
      <c r="AJ51" s="37" t="s">
        <v>6697</v>
      </c>
      <c r="AK51" s="37" t="s">
        <v>154</v>
      </c>
      <c r="AL51" s="37" t="str">
        <f>_xlfn.XLOOKUP(Table13[[#This Row],[Rabat Indywidualny]],'PC2 code'!A:A,'PC2 code'!B:B,0)</f>
        <v>00</v>
      </c>
    </row>
    <row r="52" spans="1:42" s="64" customFormat="1" ht="15.75" customHeight="1" x14ac:dyDescent="0.35">
      <c r="A52" s="73" t="s">
        <v>5296</v>
      </c>
      <c r="B52" s="73" t="str">
        <f>TEXT(Table13[[#This Row],[Kod EAN 
(Sku)]],"0000000000000")</f>
        <v>3086123640122</v>
      </c>
      <c r="C52" s="78" t="str">
        <f>IF(AND(Table13[[#This Row],[Kod EAN 
(Szt)]]&lt;&gt;0,Table13[[#This Row],[Kod EAN 
(Szt)]]&lt;&gt;"0"),TEXT(Table13[[#This Row],[Kod EAN 
(Szt)]],"0000000000000"),"")</f>
        <v/>
      </c>
      <c r="D52" s="79" t="s">
        <v>155</v>
      </c>
      <c r="E52" s="27" t="s">
        <v>7</v>
      </c>
      <c r="F52" s="28" t="s">
        <v>89</v>
      </c>
      <c r="G52" s="29"/>
      <c r="H52" s="66">
        <v>17.350000000000001</v>
      </c>
      <c r="I52" s="67"/>
      <c r="J52" s="51">
        <f>Table13[[#This Row],[Cena Netto]]*(1-Table13[[#This Row],[Rabat Długoterminowy]])</f>
        <v>17.350000000000001</v>
      </c>
      <c r="K52" s="80">
        <f>IF(TRIM($D$8)='Payment Term'!A$1,1-(1-$D$9)*(1-2%),$D$9)</f>
        <v>0.25</v>
      </c>
      <c r="L52" s="35"/>
      <c r="M52" s="81">
        <f>1-(1-Table13[[#This Row],[Rabat Długoterminowy]])*(1-Table13[[#This Row],[Dodatkowy rabat kwartału (składany)]])</f>
        <v>0</v>
      </c>
      <c r="N52" s="52">
        <v>0</v>
      </c>
      <c r="O52" s="31">
        <f>ROUND(Table13[[#This Row],[Cena Netto Po Rabacie Długoterminowym]]*(1-Table13[[#This Row],[Rabat Podstawowy]])*(1-Table13[[#This Row],[Dodatkowy rabat kwartału (składany)]])*(1-Table13[[#This Row],[Rabat Indywidualny]]),2)</f>
        <v>13.01</v>
      </c>
      <c r="P52" s="31">
        <f>Table13[[#This Row],[Сena SKU Po Wszystkich Rabatach]]/Table13[[#This Row],[Szt/
Opak.]]</f>
        <v>4.3366666666666669</v>
      </c>
      <c r="Q52" s="94" t="s">
        <v>6203</v>
      </c>
      <c r="R52" s="36" t="s">
        <v>2440</v>
      </c>
      <c r="S52" s="91" t="str">
        <f>IF(ISERROR(Table13[[#This Row],[W Inner]]),Table13[[#This Row],[W Outer]],IF(AND(Table13[[#This Row],[W Inner]]&gt;0,Table13[[#This Row],[W Inner]]&lt;&gt;"0"),Table13[[#This Row],[W Inner]],Table13[[#This Row],[W Outer]]))</f>
        <v>10</v>
      </c>
      <c r="T52" s="86"/>
      <c r="U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 s="49">
        <f>IF(Table13[[#This Row],[Zamówienie - Ilosc SKU '[Szt']]]=0,0,MOD(Table13[[#This Row],[Zamówienie - Ilosc SKU '[Szt']]],Table13[[#This Row],[Min. Ilość Zam. Sku]])-0.5)</f>
        <v>0</v>
      </c>
      <c r="W52" s="31">
        <f>Table13[[#This Row],[Сena SKU Po Wszystkich Rabatach]]*U52</f>
        <v>0</v>
      </c>
      <c r="X52" s="33" t="str">
        <f>IF(Table13[[#This Row],[Zamówienie - Ilosc SKU '[Szt']]]=0,"Niezamówione produkty","Zamówione produkty")</f>
        <v>Niezamówione produkty</v>
      </c>
      <c r="Y52" s="34" t="s">
        <v>2440</v>
      </c>
      <c r="Z52" s="34">
        <v>60</v>
      </c>
      <c r="AA52" s="34">
        <v>540</v>
      </c>
      <c r="AB52" s="34">
        <v>3780</v>
      </c>
      <c r="AC52" s="34">
        <f>+Table13[[#This Row],[Na Palecie]]/Table13[[#This Row],[W Outer]]</f>
        <v>63</v>
      </c>
      <c r="AD52" s="34">
        <f>+Table13[[#This Row],[Na Palecie]]/Table13[[#This Row],[Na 
Warstwie]]</f>
        <v>7</v>
      </c>
      <c r="AE52" s="37" t="s">
        <v>156</v>
      </c>
      <c r="AF52" s="37" t="s">
        <v>90</v>
      </c>
      <c r="AG52" s="37" t="s">
        <v>157</v>
      </c>
      <c r="AH52" s="37" t="s">
        <v>158</v>
      </c>
      <c r="AI52" s="37"/>
      <c r="AJ52" s="37" t="s">
        <v>6697</v>
      </c>
      <c r="AK52" s="37" t="s">
        <v>154</v>
      </c>
      <c r="AL52" s="37" t="str">
        <f>_xlfn.XLOOKUP(Table13[[#This Row],[Rabat Indywidualny]],'PC2 code'!A:A,'PC2 code'!B:B,0)</f>
        <v>00</v>
      </c>
      <c r="AM52" s="9"/>
      <c r="AP52" s="9"/>
    </row>
    <row r="53" spans="1:42" s="64" customFormat="1" ht="15.75" customHeight="1" x14ac:dyDescent="0.35">
      <c r="A53" s="73" t="s">
        <v>5297</v>
      </c>
      <c r="B53" s="73" t="str">
        <f>TEXT(Table13[[#This Row],[Kod EAN 
(Sku)]],"0000000000000")</f>
        <v>3086123355361</v>
      </c>
      <c r="C53" s="78" t="str">
        <f>IF(AND(Table13[[#This Row],[Kod EAN 
(Szt)]]&lt;&gt;0,Table13[[#This Row],[Kod EAN 
(Szt)]]&lt;&gt;"0"),TEXT(Table13[[#This Row],[Kod EAN 
(Szt)]],"0000000000000"),"")</f>
        <v>3086123339903</v>
      </c>
      <c r="D53" s="79" t="s">
        <v>159</v>
      </c>
      <c r="E53" s="27" t="s">
        <v>7</v>
      </c>
      <c r="F53" s="28" t="s">
        <v>89</v>
      </c>
      <c r="G53" s="29"/>
      <c r="H53" s="66">
        <v>66.42</v>
      </c>
      <c r="I53" s="67"/>
      <c r="J53" s="51">
        <f>Table13[[#This Row],[Cena Netto]]*(1-Table13[[#This Row],[Rabat Długoterminowy]])</f>
        <v>66.42</v>
      </c>
      <c r="K53" s="80">
        <f>IF(TRIM($D$8)='Payment Term'!A$1,1-(1-$D$9)*(1-2%),$D$9)</f>
        <v>0.25</v>
      </c>
      <c r="L53" s="35"/>
      <c r="M53" s="81">
        <f>1-(1-Table13[[#This Row],[Rabat Długoterminowy]])*(1-Table13[[#This Row],[Dodatkowy rabat kwartału (składany)]])</f>
        <v>0</v>
      </c>
      <c r="N53" s="52">
        <v>0</v>
      </c>
      <c r="O53" s="31">
        <f>ROUND(Table13[[#This Row],[Cena Netto Po Rabacie Długoterminowym]]*(1-Table13[[#This Row],[Rabat Podstawowy]])*(1-Table13[[#This Row],[Dodatkowy rabat kwartału (składany)]])*(1-Table13[[#This Row],[Rabat Indywidualny]]),2)</f>
        <v>49.82</v>
      </c>
      <c r="P53" s="31">
        <f>Table13[[#This Row],[Сena SKU Po Wszystkich Rabatach]]/Table13[[#This Row],[Szt/
Opak.]]</f>
        <v>0.99639999999999995</v>
      </c>
      <c r="Q53" s="94" t="s">
        <v>2520</v>
      </c>
      <c r="R53" s="36" t="s">
        <v>6200</v>
      </c>
      <c r="S53" s="91">
        <f>IF(ISERROR(Table13[[#This Row],[W Inner]]),Table13[[#This Row],[W Outer]],IF(AND(Table13[[#This Row],[W Inner]]&gt;0,Table13[[#This Row],[W Inner]]&lt;&gt;"0"),Table13[[#This Row],[W Inner]],Table13[[#This Row],[W Outer]]))</f>
        <v>20</v>
      </c>
      <c r="T53" s="86"/>
      <c r="U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 s="49">
        <f>IF(Table13[[#This Row],[Zamówienie - Ilosc SKU '[Szt']]]=0,0,MOD(Table13[[#This Row],[Zamówienie - Ilosc SKU '[Szt']]],Table13[[#This Row],[Min. Ilość Zam. Sku]])-0.5)</f>
        <v>0</v>
      </c>
      <c r="W53" s="31">
        <f>Table13[[#This Row],[Сena SKU Po Wszystkich Rabatach]]*U53</f>
        <v>0</v>
      </c>
      <c r="X53" s="33" t="str">
        <f>IF(Table13[[#This Row],[Zamówienie - Ilosc SKU '[Szt']]]=0,"Niezamówione produkty","Zamówione produkty")</f>
        <v>Niezamówione produkty</v>
      </c>
      <c r="Y53" s="34" t="s">
        <v>90</v>
      </c>
      <c r="Z53" s="34">
        <v>20</v>
      </c>
      <c r="AA53" s="34">
        <v>280</v>
      </c>
      <c r="AB53" s="34">
        <v>840</v>
      </c>
      <c r="AC53" s="34">
        <f>+Table13[[#This Row],[Na Palecie]]/Table13[[#This Row],[W Outer]]</f>
        <v>42</v>
      </c>
      <c r="AD53" s="34">
        <f>+Table13[[#This Row],[Na Palecie]]/Table13[[#This Row],[Na 
Warstwie]]</f>
        <v>3</v>
      </c>
      <c r="AE53" s="37" t="s">
        <v>160</v>
      </c>
      <c r="AF53" s="37" t="s">
        <v>161</v>
      </c>
      <c r="AG53" s="37" t="s">
        <v>162</v>
      </c>
      <c r="AH53" s="37" t="s">
        <v>163</v>
      </c>
      <c r="AI53" s="37"/>
      <c r="AJ53" s="37" t="s">
        <v>6697</v>
      </c>
      <c r="AK53" s="37" t="s">
        <v>91</v>
      </c>
      <c r="AL53" s="37" t="str">
        <f>_xlfn.XLOOKUP(Table13[[#This Row],[Rabat Indywidualny]],'PC2 code'!A:A,'PC2 code'!B:B,0)</f>
        <v>00</v>
      </c>
      <c r="AM53" s="9"/>
      <c r="AP53" s="9"/>
    </row>
    <row r="54" spans="1:42" s="64" customFormat="1" ht="15.75" customHeight="1" x14ac:dyDescent="0.35">
      <c r="A54" s="73" t="s">
        <v>5298</v>
      </c>
      <c r="B54" s="73" t="str">
        <f>TEXT(Table13[[#This Row],[Kod EAN 
(Sku)]],"0000000000000")</f>
        <v>3086123355354</v>
      </c>
      <c r="C54" s="78" t="str">
        <f>IF(AND(Table13[[#This Row],[Kod EAN 
(Szt)]]&lt;&gt;0,Table13[[#This Row],[Kod EAN 
(Szt)]]&lt;&gt;"0"),TEXT(Table13[[#This Row],[Kod EAN 
(Szt)]],"0000000000000"),"")</f>
        <v>3086123339910</v>
      </c>
      <c r="D54" s="79" t="s">
        <v>164</v>
      </c>
      <c r="E54" s="27" t="s">
        <v>7</v>
      </c>
      <c r="F54" s="28" t="s">
        <v>89</v>
      </c>
      <c r="G54" s="29"/>
      <c r="H54" s="66">
        <v>66.42</v>
      </c>
      <c r="I54" s="67"/>
      <c r="J54" s="51">
        <f>Table13[[#This Row],[Cena Netto]]*(1-Table13[[#This Row],[Rabat Długoterminowy]])</f>
        <v>66.42</v>
      </c>
      <c r="K54" s="80">
        <f>IF(TRIM($D$8)='Payment Term'!A$1,1-(1-$D$9)*(1-2%),$D$9)</f>
        <v>0.25</v>
      </c>
      <c r="L54" s="35"/>
      <c r="M54" s="81">
        <f>1-(1-Table13[[#This Row],[Rabat Długoterminowy]])*(1-Table13[[#This Row],[Dodatkowy rabat kwartału (składany)]])</f>
        <v>0</v>
      </c>
      <c r="N54" s="52">
        <v>0</v>
      </c>
      <c r="O54" s="31">
        <f>ROUND(Table13[[#This Row],[Cena Netto Po Rabacie Długoterminowym]]*(1-Table13[[#This Row],[Rabat Podstawowy]])*(1-Table13[[#This Row],[Dodatkowy rabat kwartału (składany)]])*(1-Table13[[#This Row],[Rabat Indywidualny]]),2)</f>
        <v>49.82</v>
      </c>
      <c r="P54" s="31">
        <f>Table13[[#This Row],[Сena SKU Po Wszystkich Rabatach]]/Table13[[#This Row],[Szt/
Opak.]]</f>
        <v>0.99639999999999995</v>
      </c>
      <c r="Q54" s="94" t="s">
        <v>2520</v>
      </c>
      <c r="R54" s="36" t="s">
        <v>6200</v>
      </c>
      <c r="S54" s="91">
        <f>IF(ISERROR(Table13[[#This Row],[W Inner]]),Table13[[#This Row],[W Outer]],IF(AND(Table13[[#This Row],[W Inner]]&gt;0,Table13[[#This Row],[W Inner]]&lt;&gt;"0"),Table13[[#This Row],[W Inner]],Table13[[#This Row],[W Outer]]))</f>
        <v>20</v>
      </c>
      <c r="T54" s="86"/>
      <c r="U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 s="49">
        <f>IF(Table13[[#This Row],[Zamówienie - Ilosc SKU '[Szt']]]=0,0,MOD(Table13[[#This Row],[Zamówienie - Ilosc SKU '[Szt']]],Table13[[#This Row],[Min. Ilość Zam. Sku]])-0.5)</f>
        <v>0</v>
      </c>
      <c r="W54" s="31">
        <f>Table13[[#This Row],[Сena SKU Po Wszystkich Rabatach]]*U54</f>
        <v>0</v>
      </c>
      <c r="X54" s="33" t="str">
        <f>IF(Table13[[#This Row],[Zamówienie - Ilosc SKU '[Szt']]]=0,"Niezamówione produkty","Zamówione produkty")</f>
        <v>Niezamówione produkty</v>
      </c>
      <c r="Y54" s="34" t="s">
        <v>90</v>
      </c>
      <c r="Z54" s="34">
        <v>20</v>
      </c>
      <c r="AA54" s="34">
        <v>280</v>
      </c>
      <c r="AB54" s="34">
        <v>840</v>
      </c>
      <c r="AC54" s="34">
        <f>+Table13[[#This Row],[Na Palecie]]/Table13[[#This Row],[W Outer]]</f>
        <v>42</v>
      </c>
      <c r="AD54" s="34">
        <f>+Table13[[#This Row],[Na Palecie]]/Table13[[#This Row],[Na 
Warstwie]]</f>
        <v>3</v>
      </c>
      <c r="AE54" s="37" t="s">
        <v>165</v>
      </c>
      <c r="AF54" s="37" t="s">
        <v>166</v>
      </c>
      <c r="AG54" s="37" t="s">
        <v>167</v>
      </c>
      <c r="AH54" s="37" t="s">
        <v>168</v>
      </c>
      <c r="AI54" s="37"/>
      <c r="AJ54" s="37" t="s">
        <v>6697</v>
      </c>
      <c r="AK54" s="37" t="s">
        <v>91</v>
      </c>
      <c r="AL54" s="37" t="str">
        <f>_xlfn.XLOOKUP(Table13[[#This Row],[Rabat Indywidualny]],'PC2 code'!A:A,'PC2 code'!B:B,0)</f>
        <v>00</v>
      </c>
      <c r="AM54" s="9"/>
      <c r="AP54" s="9"/>
    </row>
    <row r="55" spans="1:42" ht="15.75" customHeight="1" x14ac:dyDescent="0.35">
      <c r="A55" s="73" t="s">
        <v>5299</v>
      </c>
      <c r="B55" s="73" t="str">
        <f>TEXT(Table13[[#This Row],[Kod EAN 
(Sku)]],"0000000000000")</f>
        <v>3086123340640</v>
      </c>
      <c r="C55" s="78" t="str">
        <f>IF(AND(Table13[[#This Row],[Kod EAN 
(Szt)]]&lt;&gt;0,Table13[[#This Row],[Kod EAN 
(Szt)]]&lt;&gt;"0"),TEXT(Table13[[#This Row],[Kod EAN 
(Szt)]],"0000000000000"),"")</f>
        <v>3086123339927</v>
      </c>
      <c r="D55" s="79" t="s">
        <v>169</v>
      </c>
      <c r="E55" s="27" t="s">
        <v>7</v>
      </c>
      <c r="F55" s="28" t="s">
        <v>89</v>
      </c>
      <c r="G55" s="29"/>
      <c r="H55" s="66">
        <v>66.42</v>
      </c>
      <c r="I55" s="67"/>
      <c r="J55" s="51">
        <f>Table13[[#This Row],[Cena Netto]]*(1-Table13[[#This Row],[Rabat Długoterminowy]])</f>
        <v>66.42</v>
      </c>
      <c r="K55" s="80">
        <f>IF(TRIM($D$8)='Payment Term'!A$1,1-(1-$D$9)*(1-2%),$D$9)</f>
        <v>0.25</v>
      </c>
      <c r="L55" s="35"/>
      <c r="M55" s="81">
        <f>1-(1-Table13[[#This Row],[Rabat Długoterminowy]])*(1-Table13[[#This Row],[Dodatkowy rabat kwartału (składany)]])</f>
        <v>0</v>
      </c>
      <c r="N55" s="52">
        <v>0</v>
      </c>
      <c r="O55" s="31">
        <f>ROUND(Table13[[#This Row],[Cena Netto Po Rabacie Długoterminowym]]*(1-Table13[[#This Row],[Rabat Podstawowy]])*(1-Table13[[#This Row],[Dodatkowy rabat kwartału (składany)]])*(1-Table13[[#This Row],[Rabat Indywidualny]]),2)</f>
        <v>49.82</v>
      </c>
      <c r="P55" s="31">
        <f>Table13[[#This Row],[Сena SKU Po Wszystkich Rabatach]]/Table13[[#This Row],[Szt/
Opak.]]</f>
        <v>0.99639999999999995</v>
      </c>
      <c r="Q55" s="94" t="s">
        <v>2520</v>
      </c>
      <c r="R55" s="36" t="s">
        <v>6200</v>
      </c>
      <c r="S55" s="91">
        <f>IF(ISERROR(Table13[[#This Row],[W Inner]]),Table13[[#This Row],[W Outer]],IF(AND(Table13[[#This Row],[W Inner]]&gt;0,Table13[[#This Row],[W Inner]]&lt;&gt;"0"),Table13[[#This Row],[W Inner]],Table13[[#This Row],[W Outer]]))</f>
        <v>20</v>
      </c>
      <c r="T55" s="86"/>
      <c r="U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 s="49">
        <f>IF(Table13[[#This Row],[Zamówienie - Ilosc SKU '[Szt']]]=0,0,MOD(Table13[[#This Row],[Zamówienie - Ilosc SKU '[Szt']]],Table13[[#This Row],[Min. Ilość Zam. Sku]])-0.5)</f>
        <v>0</v>
      </c>
      <c r="W55" s="31">
        <f>Table13[[#This Row],[Сena SKU Po Wszystkich Rabatach]]*U55</f>
        <v>0</v>
      </c>
      <c r="X55" s="33" t="str">
        <f>IF(Table13[[#This Row],[Zamówienie - Ilosc SKU '[Szt']]]=0,"Niezamówione produkty","Zamówione produkty")</f>
        <v>Niezamówione produkty</v>
      </c>
      <c r="Y55" s="34" t="s">
        <v>90</v>
      </c>
      <c r="Z55" s="34">
        <v>20</v>
      </c>
      <c r="AA55" s="34">
        <v>280</v>
      </c>
      <c r="AB55" s="34">
        <v>840</v>
      </c>
      <c r="AC55" s="34">
        <f>+Table13[[#This Row],[Na Palecie]]/Table13[[#This Row],[W Outer]]</f>
        <v>42</v>
      </c>
      <c r="AD55" s="34">
        <f>+Table13[[#This Row],[Na Palecie]]/Table13[[#This Row],[Na 
Warstwie]]</f>
        <v>3</v>
      </c>
      <c r="AE55" s="37" t="s">
        <v>170</v>
      </c>
      <c r="AF55" s="37" t="s">
        <v>171</v>
      </c>
      <c r="AG55" s="37" t="s">
        <v>172</v>
      </c>
      <c r="AH55" s="37" t="s">
        <v>173</v>
      </c>
      <c r="AI55" s="37"/>
      <c r="AJ55" s="37" t="s">
        <v>6697</v>
      </c>
      <c r="AK55" s="37" t="s">
        <v>91</v>
      </c>
      <c r="AL55" s="37" t="str">
        <f>_xlfn.XLOOKUP(Table13[[#This Row],[Rabat Indywidualny]],'PC2 code'!A:A,'PC2 code'!B:B,0)</f>
        <v>00</v>
      </c>
    </row>
    <row r="56" spans="1:42" ht="15.75" customHeight="1" x14ac:dyDescent="0.35">
      <c r="A56" s="73" t="s">
        <v>5300</v>
      </c>
      <c r="B56" s="73" t="str">
        <f>TEXT(Table13[[#This Row],[Kod EAN 
(Sku)]],"0000000000000")</f>
        <v>3086123354913</v>
      </c>
      <c r="C56" s="78" t="str">
        <f>IF(AND(Table13[[#This Row],[Kod EAN 
(Szt)]]&lt;&gt;0,Table13[[#This Row],[Kod EAN 
(Szt)]]&lt;&gt;"0"),TEXT(Table13[[#This Row],[Kod EAN 
(Szt)]],"0000000000000"),"")</f>
        <v>3086123339934</v>
      </c>
      <c r="D56" s="79" t="s">
        <v>174</v>
      </c>
      <c r="E56" s="27" t="s">
        <v>7</v>
      </c>
      <c r="F56" s="28" t="s">
        <v>89</v>
      </c>
      <c r="G56" s="29"/>
      <c r="H56" s="66">
        <v>66.42</v>
      </c>
      <c r="I56" s="67"/>
      <c r="J56" s="51">
        <f>Table13[[#This Row],[Cena Netto]]*(1-Table13[[#This Row],[Rabat Długoterminowy]])</f>
        <v>66.42</v>
      </c>
      <c r="K56" s="80">
        <f>IF(TRIM($D$8)='Payment Term'!A$1,1-(1-$D$9)*(1-2%),$D$9)</f>
        <v>0.25</v>
      </c>
      <c r="L56" s="35"/>
      <c r="M56" s="81">
        <f>1-(1-Table13[[#This Row],[Rabat Długoterminowy]])*(1-Table13[[#This Row],[Dodatkowy rabat kwartału (składany)]])</f>
        <v>0</v>
      </c>
      <c r="N56" s="52">
        <v>0</v>
      </c>
      <c r="O56" s="31">
        <f>ROUND(Table13[[#This Row],[Cena Netto Po Rabacie Długoterminowym]]*(1-Table13[[#This Row],[Rabat Podstawowy]])*(1-Table13[[#This Row],[Dodatkowy rabat kwartału (składany)]])*(1-Table13[[#This Row],[Rabat Indywidualny]]),2)</f>
        <v>49.82</v>
      </c>
      <c r="P56" s="31">
        <f>Table13[[#This Row],[Сena SKU Po Wszystkich Rabatach]]/Table13[[#This Row],[Szt/
Opak.]]</f>
        <v>0.99639999999999995</v>
      </c>
      <c r="Q56" s="94" t="s">
        <v>2520</v>
      </c>
      <c r="R56" s="36" t="s">
        <v>6200</v>
      </c>
      <c r="S56" s="91">
        <f>IF(ISERROR(Table13[[#This Row],[W Inner]]),Table13[[#This Row],[W Outer]],IF(AND(Table13[[#This Row],[W Inner]]&gt;0,Table13[[#This Row],[W Inner]]&lt;&gt;"0"),Table13[[#This Row],[W Inner]],Table13[[#This Row],[W Outer]]))</f>
        <v>20</v>
      </c>
      <c r="T56" s="86"/>
      <c r="U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 s="49">
        <f>IF(Table13[[#This Row],[Zamówienie - Ilosc SKU '[Szt']]]=0,0,MOD(Table13[[#This Row],[Zamówienie - Ilosc SKU '[Szt']]],Table13[[#This Row],[Min. Ilość Zam. Sku]])-0.5)</f>
        <v>0</v>
      </c>
      <c r="W56" s="31">
        <f>Table13[[#This Row],[Сena SKU Po Wszystkich Rabatach]]*U56</f>
        <v>0</v>
      </c>
      <c r="X56" s="33" t="str">
        <f>IF(Table13[[#This Row],[Zamówienie - Ilosc SKU '[Szt']]]=0,"Niezamówione produkty","Zamówione produkty")</f>
        <v>Niezamówione produkty</v>
      </c>
      <c r="Y56" s="34" t="s">
        <v>90</v>
      </c>
      <c r="Z56" s="34">
        <v>20</v>
      </c>
      <c r="AA56" s="34">
        <v>280</v>
      </c>
      <c r="AB56" s="34">
        <v>840</v>
      </c>
      <c r="AC56" s="34">
        <f>+Table13[[#This Row],[Na Palecie]]/Table13[[#This Row],[W Outer]]</f>
        <v>42</v>
      </c>
      <c r="AD56" s="34">
        <f>+Table13[[#This Row],[Na Palecie]]/Table13[[#This Row],[Na 
Warstwie]]</f>
        <v>3</v>
      </c>
      <c r="AE56" s="37" t="s">
        <v>175</v>
      </c>
      <c r="AF56" s="37" t="s">
        <v>176</v>
      </c>
      <c r="AG56" s="37" t="s">
        <v>177</v>
      </c>
      <c r="AH56" s="37" t="s">
        <v>178</v>
      </c>
      <c r="AI56" s="37"/>
      <c r="AJ56" s="37" t="s">
        <v>6697</v>
      </c>
      <c r="AK56" s="37" t="s">
        <v>91</v>
      </c>
      <c r="AL56" s="37" t="str">
        <f>_xlfn.XLOOKUP(Table13[[#This Row],[Rabat Indywidualny]],'PC2 code'!A:A,'PC2 code'!B:B,0)</f>
        <v>00</v>
      </c>
    </row>
    <row r="57" spans="1:42" ht="15.75" customHeight="1" x14ac:dyDescent="0.35">
      <c r="A57" s="73" t="s">
        <v>5301</v>
      </c>
      <c r="B57" s="73" t="str">
        <f>TEXT(Table13[[#This Row],[Kod EAN 
(Sku)]],"0000000000000")</f>
        <v>3086123494688</v>
      </c>
      <c r="C57" s="78" t="str">
        <f>IF(AND(Table13[[#This Row],[Kod EAN 
(Szt)]]&lt;&gt;0,Table13[[#This Row],[Kod EAN 
(Szt)]]&lt;&gt;"0"),TEXT(Table13[[#This Row],[Kod EAN 
(Szt)]],"0000000000000"),"")</f>
        <v/>
      </c>
      <c r="D57" s="79" t="s">
        <v>179</v>
      </c>
      <c r="E57" s="27" t="s">
        <v>7</v>
      </c>
      <c r="F57" s="28" t="s">
        <v>89</v>
      </c>
      <c r="G57" s="29"/>
      <c r="H57" s="66">
        <v>8.33</v>
      </c>
      <c r="I57" s="67"/>
      <c r="J57" s="51">
        <f>Table13[[#This Row],[Cena Netto]]*(1-Table13[[#This Row],[Rabat Długoterminowy]])</f>
        <v>8.33</v>
      </c>
      <c r="K57" s="80">
        <f>IF(TRIM($D$8)='Payment Term'!A$1,1-(1-$D$9)*(1-2%),$D$9)</f>
        <v>0.25</v>
      </c>
      <c r="L57" s="35"/>
      <c r="M57" s="81">
        <f>1-(1-Table13[[#This Row],[Rabat Długoterminowy]])*(1-Table13[[#This Row],[Dodatkowy rabat kwartału (składany)]])</f>
        <v>0</v>
      </c>
      <c r="N57" s="52">
        <v>0</v>
      </c>
      <c r="O57" s="31">
        <f>ROUND(Table13[[#This Row],[Cena Netto Po Rabacie Długoterminowym]]*(1-Table13[[#This Row],[Rabat Podstawowy]])*(1-Table13[[#This Row],[Dodatkowy rabat kwartału (składany)]])*(1-Table13[[#This Row],[Rabat Indywidualny]]),2)</f>
        <v>6.25</v>
      </c>
      <c r="P57" s="31">
        <f>Table13[[#This Row],[Сena SKU Po Wszystkich Rabatach]]/Table13[[#This Row],[Szt/
Opak.]]</f>
        <v>1.5625</v>
      </c>
      <c r="Q57" s="94" t="s">
        <v>6198</v>
      </c>
      <c r="R57" s="36" t="s">
        <v>2460</v>
      </c>
      <c r="S57" s="91">
        <f>IF(ISERROR(Table13[[#This Row],[W Inner]]),Table13[[#This Row],[W Outer]],IF(AND(Table13[[#This Row],[W Inner]]&gt;0,Table13[[#This Row],[W Inner]]&lt;&gt;"0"),Table13[[#This Row],[W Inner]],Table13[[#This Row],[W Outer]]))</f>
        <v>20</v>
      </c>
      <c r="T57" s="86"/>
      <c r="U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 s="49">
        <f>IF(Table13[[#This Row],[Zamówienie - Ilosc SKU '[Szt']]]=0,0,MOD(Table13[[#This Row],[Zamówienie - Ilosc SKU '[Szt']]],Table13[[#This Row],[Min. Ilość Zam. Sku]])-0.5)</f>
        <v>0</v>
      </c>
      <c r="W57" s="31">
        <f>Table13[[#This Row],[Сena SKU Po Wszystkich Rabatach]]*U57</f>
        <v>0</v>
      </c>
      <c r="X57" s="33" t="str">
        <f>IF(Table13[[#This Row],[Zamówienie - Ilosc SKU '[Szt']]]=0,"Niezamówione produkty","Zamówione produkty")</f>
        <v>Niezamówione produkty</v>
      </c>
      <c r="Y57" s="34" t="s">
        <v>90</v>
      </c>
      <c r="Z57" s="34">
        <v>20</v>
      </c>
      <c r="AA57" s="34">
        <v>400</v>
      </c>
      <c r="AB57" s="34">
        <v>2800</v>
      </c>
      <c r="AC57" s="34">
        <f>+Table13[[#This Row],[Na Palecie]]/Table13[[#This Row],[W Outer]]</f>
        <v>140</v>
      </c>
      <c r="AD57" s="34">
        <f>+Table13[[#This Row],[Na Palecie]]/Table13[[#This Row],[Na 
Warstwie]]</f>
        <v>7</v>
      </c>
      <c r="AE57" s="37" t="s">
        <v>180</v>
      </c>
      <c r="AF57" s="37" t="s">
        <v>90</v>
      </c>
      <c r="AG57" s="37" t="s">
        <v>181</v>
      </c>
      <c r="AH57" s="37" t="s">
        <v>182</v>
      </c>
      <c r="AI57" s="37"/>
      <c r="AJ57" s="37" t="s">
        <v>6697</v>
      </c>
      <c r="AK57" s="37" t="s">
        <v>91</v>
      </c>
      <c r="AL57" s="37" t="str">
        <f>_xlfn.XLOOKUP(Table13[[#This Row],[Rabat Indywidualny]],'PC2 code'!A:A,'PC2 code'!B:B,0)</f>
        <v>00</v>
      </c>
    </row>
    <row r="58" spans="1:42" s="64" customFormat="1" ht="15.75" customHeight="1" x14ac:dyDescent="0.35">
      <c r="A58" s="73" t="s">
        <v>5302</v>
      </c>
      <c r="B58" s="73" t="str">
        <f>TEXT(Table13[[#This Row],[Kod EAN 
(Sku)]],"0000000000000")</f>
        <v>3086123764088</v>
      </c>
      <c r="C58" s="78" t="str">
        <f>IF(AND(Table13[[#This Row],[Kod EAN 
(Szt)]]&lt;&gt;0,Table13[[#This Row],[Kod EAN 
(Szt)]]&lt;&gt;"0"),TEXT(Table13[[#This Row],[Kod EAN 
(Szt)]],"0000000000000"),"")</f>
        <v/>
      </c>
      <c r="D58" s="79" t="s">
        <v>5980</v>
      </c>
      <c r="E58" s="27" t="s">
        <v>7</v>
      </c>
      <c r="F58" s="28" t="s">
        <v>89</v>
      </c>
      <c r="G58" s="29"/>
      <c r="H58" s="66">
        <v>8.33</v>
      </c>
      <c r="I58" s="67"/>
      <c r="J58" s="51">
        <f>Table13[[#This Row],[Cena Netto]]*(1-Table13[[#This Row],[Rabat Długoterminowy]])</f>
        <v>8.33</v>
      </c>
      <c r="K58" s="80">
        <f>IF(TRIM($D$8)='Payment Term'!A$1,1-(1-$D$9)*(1-2%),$D$9)</f>
        <v>0.25</v>
      </c>
      <c r="L58" s="35"/>
      <c r="M58" s="81">
        <f>1-(1-Table13[[#This Row],[Rabat Długoterminowy]])*(1-Table13[[#This Row],[Dodatkowy rabat kwartału (składany)]])</f>
        <v>0</v>
      </c>
      <c r="N58" s="52">
        <v>0</v>
      </c>
      <c r="O58" s="31">
        <f>ROUND(Table13[[#This Row],[Cena Netto Po Rabacie Długoterminowym]]*(1-Table13[[#This Row],[Rabat Podstawowy]])*(1-Table13[[#This Row],[Dodatkowy rabat kwartału (składany)]])*(1-Table13[[#This Row],[Rabat Indywidualny]]),2)</f>
        <v>6.25</v>
      </c>
      <c r="P58" s="31">
        <f>Table13[[#This Row],[Сena SKU Po Wszystkich Rabatach]]/Table13[[#This Row],[Szt/
Opak.]]</f>
        <v>1.5625</v>
      </c>
      <c r="Q58" s="94" t="s">
        <v>6198</v>
      </c>
      <c r="R58" s="36" t="s">
        <v>2460</v>
      </c>
      <c r="S58" s="91">
        <f>IF(ISERROR(Table13[[#This Row],[W Inner]]),Table13[[#This Row],[W Outer]],IF(AND(Table13[[#This Row],[W Inner]]&gt;0,Table13[[#This Row],[W Inner]]&lt;&gt;"0"),Table13[[#This Row],[W Inner]],Table13[[#This Row],[W Outer]]))</f>
        <v>20</v>
      </c>
      <c r="T58" s="86"/>
      <c r="U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 s="49">
        <f>IF(Table13[[#This Row],[Zamówienie - Ilosc SKU '[Szt']]]=0,0,MOD(Table13[[#This Row],[Zamówienie - Ilosc SKU '[Szt']]],Table13[[#This Row],[Min. Ilość Zam. Sku]])-0.5)</f>
        <v>0</v>
      </c>
      <c r="W58" s="31">
        <f>Table13[[#This Row],[Сena SKU Po Wszystkich Rabatach]]*U58</f>
        <v>0</v>
      </c>
      <c r="X58" s="33" t="str">
        <f>IF(Table13[[#This Row],[Zamówienie - Ilosc SKU '[Szt']]]=0,"Niezamówione produkty","Zamówione produkty")</f>
        <v>Niezamówione produkty</v>
      </c>
      <c r="Y58" s="34" t="s">
        <v>90</v>
      </c>
      <c r="Z58" s="34">
        <v>20</v>
      </c>
      <c r="AA58" s="34">
        <v>680</v>
      </c>
      <c r="AB58" s="34">
        <v>3400</v>
      </c>
      <c r="AC58" s="34">
        <f>+Table13[[#This Row],[Na Palecie]]/Table13[[#This Row],[W Outer]]</f>
        <v>170</v>
      </c>
      <c r="AD58" s="34">
        <f>+Table13[[#This Row],[Na Palecie]]/Table13[[#This Row],[Na 
Warstwie]]</f>
        <v>5</v>
      </c>
      <c r="AE58" s="37" t="s">
        <v>6222</v>
      </c>
      <c r="AF58" s="37" t="s">
        <v>90</v>
      </c>
      <c r="AG58" s="37" t="s">
        <v>6356</v>
      </c>
      <c r="AH58" s="37" t="s">
        <v>6357</v>
      </c>
      <c r="AI58" s="37"/>
      <c r="AJ58" s="37" t="s">
        <v>6697</v>
      </c>
      <c r="AK58" s="37" t="s">
        <v>91</v>
      </c>
      <c r="AL58" s="37" t="str">
        <f>_xlfn.XLOOKUP(Table13[[#This Row],[Rabat Indywidualny]],'PC2 code'!A:A,'PC2 code'!B:B,0)</f>
        <v>00</v>
      </c>
      <c r="AM58" s="9"/>
      <c r="AP58" s="9"/>
    </row>
    <row r="59" spans="1:42" s="64" customFormat="1" ht="15.75" customHeight="1" x14ac:dyDescent="0.35">
      <c r="A59" s="73" t="s">
        <v>5303</v>
      </c>
      <c r="B59" s="73" t="str">
        <f>TEXT(Table13[[#This Row],[Kod EAN 
(Sku)]],"0000000000000")</f>
        <v>3086123494640</v>
      </c>
      <c r="C59" s="78" t="str">
        <f>IF(AND(Table13[[#This Row],[Kod EAN 
(Szt)]]&lt;&gt;0,Table13[[#This Row],[Kod EAN 
(Szt)]]&lt;&gt;"0"),TEXT(Table13[[#This Row],[Kod EAN 
(Szt)]],"0000000000000"),"")</f>
        <v/>
      </c>
      <c r="D59" s="79" t="s">
        <v>183</v>
      </c>
      <c r="E59" s="27" t="s">
        <v>7</v>
      </c>
      <c r="F59" s="28" t="s">
        <v>89</v>
      </c>
      <c r="G59" s="29"/>
      <c r="H59" s="66">
        <v>8.33</v>
      </c>
      <c r="I59" s="67"/>
      <c r="J59" s="51">
        <f>Table13[[#This Row],[Cena Netto]]*(1-Table13[[#This Row],[Rabat Długoterminowy]])</f>
        <v>8.33</v>
      </c>
      <c r="K59" s="80">
        <f>IF(TRIM($D$8)='Payment Term'!A$1,1-(1-$D$9)*(1-2%),$D$9)</f>
        <v>0.25</v>
      </c>
      <c r="L59" s="35"/>
      <c r="M59" s="81">
        <f>1-(1-Table13[[#This Row],[Rabat Długoterminowy]])*(1-Table13[[#This Row],[Dodatkowy rabat kwartału (składany)]])</f>
        <v>0</v>
      </c>
      <c r="N59" s="52">
        <v>0</v>
      </c>
      <c r="O59" s="31">
        <f>ROUND(Table13[[#This Row],[Cena Netto Po Rabacie Długoterminowym]]*(1-Table13[[#This Row],[Rabat Podstawowy]])*(1-Table13[[#This Row],[Dodatkowy rabat kwartału (składany)]])*(1-Table13[[#This Row],[Rabat Indywidualny]]),2)</f>
        <v>6.25</v>
      </c>
      <c r="P59" s="31">
        <f>Table13[[#This Row],[Сena SKU Po Wszystkich Rabatach]]/Table13[[#This Row],[Szt/
Opak.]]</f>
        <v>1.5625</v>
      </c>
      <c r="Q59" s="94" t="s">
        <v>6198</v>
      </c>
      <c r="R59" s="36" t="s">
        <v>2460</v>
      </c>
      <c r="S59" s="91">
        <f>IF(ISERROR(Table13[[#This Row],[W Inner]]),Table13[[#This Row],[W Outer]],IF(AND(Table13[[#This Row],[W Inner]]&gt;0,Table13[[#This Row],[W Inner]]&lt;&gt;"0"),Table13[[#This Row],[W Inner]],Table13[[#This Row],[W Outer]]))</f>
        <v>20</v>
      </c>
      <c r="T59" s="86"/>
      <c r="U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 s="49">
        <f>IF(Table13[[#This Row],[Zamówienie - Ilosc SKU '[Szt']]]=0,0,MOD(Table13[[#This Row],[Zamówienie - Ilosc SKU '[Szt']]],Table13[[#This Row],[Min. Ilość Zam. Sku]])-0.5)</f>
        <v>0</v>
      </c>
      <c r="W59" s="31">
        <f>Table13[[#This Row],[Сena SKU Po Wszystkich Rabatach]]*U59</f>
        <v>0</v>
      </c>
      <c r="X59" s="33" t="str">
        <f>IF(Table13[[#This Row],[Zamówienie - Ilosc SKU '[Szt']]]=0,"Niezamówione produkty","Zamówione produkty")</f>
        <v>Niezamówione produkty</v>
      </c>
      <c r="Y59" s="34" t="s">
        <v>90</v>
      </c>
      <c r="Z59" s="34">
        <v>20</v>
      </c>
      <c r="AA59" s="34">
        <v>400</v>
      </c>
      <c r="AB59" s="34">
        <v>2800</v>
      </c>
      <c r="AC59" s="34">
        <f>+Table13[[#This Row],[Na Palecie]]/Table13[[#This Row],[W Outer]]</f>
        <v>140</v>
      </c>
      <c r="AD59" s="34">
        <f>+Table13[[#This Row],[Na Palecie]]/Table13[[#This Row],[Na 
Warstwie]]</f>
        <v>7</v>
      </c>
      <c r="AE59" s="37" t="s">
        <v>184</v>
      </c>
      <c r="AF59" s="37" t="s">
        <v>90</v>
      </c>
      <c r="AG59" s="37" t="s">
        <v>185</v>
      </c>
      <c r="AH59" s="37" t="s">
        <v>186</v>
      </c>
      <c r="AI59" s="37"/>
      <c r="AJ59" s="37" t="s">
        <v>6697</v>
      </c>
      <c r="AK59" s="37" t="s">
        <v>91</v>
      </c>
      <c r="AL59" s="37" t="str">
        <f>_xlfn.XLOOKUP(Table13[[#This Row],[Rabat Indywidualny]],'PC2 code'!A:A,'PC2 code'!B:B,0)</f>
        <v>00</v>
      </c>
      <c r="AM59" s="9"/>
      <c r="AP59" s="9"/>
    </row>
    <row r="60" spans="1:42" s="64" customFormat="1" ht="15.75" customHeight="1" x14ac:dyDescent="0.35">
      <c r="A60" s="73" t="s">
        <v>5304</v>
      </c>
      <c r="B60" s="73" t="str">
        <f>TEXT(Table13[[#This Row],[Kod EAN 
(Sku)]],"0000000000000")</f>
        <v>3086123764071</v>
      </c>
      <c r="C60" s="78" t="str">
        <f>IF(AND(Table13[[#This Row],[Kod EAN 
(Szt)]]&lt;&gt;0,Table13[[#This Row],[Kod EAN 
(Szt)]]&lt;&gt;"0"),TEXT(Table13[[#This Row],[Kod EAN 
(Szt)]],"0000000000000"),"")</f>
        <v/>
      </c>
      <c r="D60" s="79" t="s">
        <v>5981</v>
      </c>
      <c r="E60" s="27" t="s">
        <v>7</v>
      </c>
      <c r="F60" s="28" t="s">
        <v>89</v>
      </c>
      <c r="G60" s="29"/>
      <c r="H60" s="66">
        <v>8.33</v>
      </c>
      <c r="I60" s="67"/>
      <c r="J60" s="51">
        <f>Table13[[#This Row],[Cena Netto]]*(1-Table13[[#This Row],[Rabat Długoterminowy]])</f>
        <v>8.33</v>
      </c>
      <c r="K60" s="80">
        <f>IF(TRIM($D$8)='Payment Term'!A$1,1-(1-$D$9)*(1-2%),$D$9)</f>
        <v>0.25</v>
      </c>
      <c r="L60" s="35"/>
      <c r="M60" s="81">
        <f>1-(1-Table13[[#This Row],[Rabat Długoterminowy]])*(1-Table13[[#This Row],[Dodatkowy rabat kwartału (składany)]])</f>
        <v>0</v>
      </c>
      <c r="N60" s="52">
        <v>0</v>
      </c>
      <c r="O60" s="31">
        <f>ROUND(Table13[[#This Row],[Cena Netto Po Rabacie Długoterminowym]]*(1-Table13[[#This Row],[Rabat Podstawowy]])*(1-Table13[[#This Row],[Dodatkowy rabat kwartału (składany)]])*(1-Table13[[#This Row],[Rabat Indywidualny]]),2)</f>
        <v>6.25</v>
      </c>
      <c r="P60" s="31">
        <f>Table13[[#This Row],[Сena SKU Po Wszystkich Rabatach]]/Table13[[#This Row],[Szt/
Opak.]]</f>
        <v>1.5625</v>
      </c>
      <c r="Q60" s="94" t="s">
        <v>6198</v>
      </c>
      <c r="R60" s="36" t="s">
        <v>2460</v>
      </c>
      <c r="S60" s="91">
        <f>IF(ISERROR(Table13[[#This Row],[W Inner]]),Table13[[#This Row],[W Outer]],IF(AND(Table13[[#This Row],[W Inner]]&gt;0,Table13[[#This Row],[W Inner]]&lt;&gt;"0"),Table13[[#This Row],[W Inner]],Table13[[#This Row],[W Outer]]))</f>
        <v>20</v>
      </c>
      <c r="T60" s="86"/>
      <c r="U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 s="49">
        <f>IF(Table13[[#This Row],[Zamówienie - Ilosc SKU '[Szt']]]=0,0,MOD(Table13[[#This Row],[Zamówienie - Ilosc SKU '[Szt']]],Table13[[#This Row],[Min. Ilość Zam. Sku]])-0.5)</f>
        <v>0</v>
      </c>
      <c r="W60" s="31">
        <f>Table13[[#This Row],[Сena SKU Po Wszystkich Rabatach]]*U60</f>
        <v>0</v>
      </c>
      <c r="X60" s="33" t="str">
        <f>IF(Table13[[#This Row],[Zamówienie - Ilosc SKU '[Szt']]]=0,"Niezamówione produkty","Zamówione produkty")</f>
        <v>Niezamówione produkty</v>
      </c>
      <c r="Y60" s="34" t="s">
        <v>90</v>
      </c>
      <c r="Z60" s="34">
        <v>20</v>
      </c>
      <c r="AA60" s="34">
        <v>680</v>
      </c>
      <c r="AB60" s="34">
        <v>3400</v>
      </c>
      <c r="AC60" s="34">
        <f>+Table13[[#This Row],[Na Palecie]]/Table13[[#This Row],[W Outer]]</f>
        <v>170</v>
      </c>
      <c r="AD60" s="34">
        <f>+Table13[[#This Row],[Na Palecie]]/Table13[[#This Row],[Na 
Warstwie]]</f>
        <v>5</v>
      </c>
      <c r="AE60" s="37" t="s">
        <v>6223</v>
      </c>
      <c r="AF60" s="37" t="s">
        <v>90</v>
      </c>
      <c r="AG60" s="37" t="s">
        <v>6358</v>
      </c>
      <c r="AH60" s="37" t="s">
        <v>6359</v>
      </c>
      <c r="AI60" s="37"/>
      <c r="AJ60" s="37" t="s">
        <v>6697</v>
      </c>
      <c r="AK60" s="37" t="s">
        <v>91</v>
      </c>
      <c r="AL60" s="37" t="str">
        <f>_xlfn.XLOOKUP(Table13[[#This Row],[Rabat Indywidualny]],'PC2 code'!A:A,'PC2 code'!B:B,0)</f>
        <v>00</v>
      </c>
      <c r="AM60" s="9"/>
      <c r="AP60" s="9"/>
    </row>
    <row r="61" spans="1:42" s="64" customFormat="1" ht="15.75" customHeight="1" x14ac:dyDescent="0.35">
      <c r="A61" s="73" t="s">
        <v>5305</v>
      </c>
      <c r="B61" s="73" t="str">
        <f>TEXT(Table13[[#This Row],[Kod EAN 
(Sku)]],"0000000000000")</f>
        <v>3086123494633</v>
      </c>
      <c r="C61" s="78" t="str">
        <f>IF(AND(Table13[[#This Row],[Kod EAN 
(Szt)]]&lt;&gt;0,Table13[[#This Row],[Kod EAN 
(Szt)]]&lt;&gt;"0"),TEXT(Table13[[#This Row],[Kod EAN 
(Szt)]],"0000000000000"),"")</f>
        <v/>
      </c>
      <c r="D61" s="79" t="s">
        <v>187</v>
      </c>
      <c r="E61" s="27" t="s">
        <v>7</v>
      </c>
      <c r="F61" s="28" t="s">
        <v>89</v>
      </c>
      <c r="G61" s="29"/>
      <c r="H61" s="66">
        <v>8.33</v>
      </c>
      <c r="I61" s="67"/>
      <c r="J61" s="51">
        <f>Table13[[#This Row],[Cena Netto]]*(1-Table13[[#This Row],[Rabat Długoterminowy]])</f>
        <v>8.33</v>
      </c>
      <c r="K61" s="80">
        <f>IF(TRIM($D$8)='Payment Term'!A$1,1-(1-$D$9)*(1-2%),$D$9)</f>
        <v>0.25</v>
      </c>
      <c r="L61" s="35"/>
      <c r="M61" s="81">
        <f>1-(1-Table13[[#This Row],[Rabat Długoterminowy]])*(1-Table13[[#This Row],[Dodatkowy rabat kwartału (składany)]])</f>
        <v>0</v>
      </c>
      <c r="N61" s="52">
        <v>0</v>
      </c>
      <c r="O61" s="31">
        <f>ROUND(Table13[[#This Row],[Cena Netto Po Rabacie Długoterminowym]]*(1-Table13[[#This Row],[Rabat Podstawowy]])*(1-Table13[[#This Row],[Dodatkowy rabat kwartału (składany)]])*(1-Table13[[#This Row],[Rabat Indywidualny]]),2)</f>
        <v>6.25</v>
      </c>
      <c r="P61" s="31">
        <f>Table13[[#This Row],[Сena SKU Po Wszystkich Rabatach]]/Table13[[#This Row],[Szt/
Opak.]]</f>
        <v>1.5625</v>
      </c>
      <c r="Q61" s="94" t="s">
        <v>6198</v>
      </c>
      <c r="R61" s="36" t="s">
        <v>2460</v>
      </c>
      <c r="S61" s="91">
        <f>IF(ISERROR(Table13[[#This Row],[W Inner]]),Table13[[#This Row],[W Outer]],IF(AND(Table13[[#This Row],[W Inner]]&gt;0,Table13[[#This Row],[W Inner]]&lt;&gt;"0"),Table13[[#This Row],[W Inner]],Table13[[#This Row],[W Outer]]))</f>
        <v>20</v>
      </c>
      <c r="T61" s="86"/>
      <c r="U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 s="49">
        <f>IF(Table13[[#This Row],[Zamówienie - Ilosc SKU '[Szt']]]=0,0,MOD(Table13[[#This Row],[Zamówienie - Ilosc SKU '[Szt']]],Table13[[#This Row],[Min. Ilość Zam. Sku]])-0.5)</f>
        <v>0</v>
      </c>
      <c r="W61" s="31">
        <f>Table13[[#This Row],[Сena SKU Po Wszystkich Rabatach]]*U61</f>
        <v>0</v>
      </c>
      <c r="X61" s="33" t="str">
        <f>IF(Table13[[#This Row],[Zamówienie - Ilosc SKU '[Szt']]]=0,"Niezamówione produkty","Zamówione produkty")</f>
        <v>Niezamówione produkty</v>
      </c>
      <c r="Y61" s="34" t="s">
        <v>90</v>
      </c>
      <c r="Z61" s="34">
        <v>20</v>
      </c>
      <c r="AA61" s="34">
        <v>400</v>
      </c>
      <c r="AB61" s="34">
        <v>2800</v>
      </c>
      <c r="AC61" s="34">
        <f>+Table13[[#This Row],[Na Palecie]]/Table13[[#This Row],[W Outer]]</f>
        <v>140</v>
      </c>
      <c r="AD61" s="34">
        <f>+Table13[[#This Row],[Na Palecie]]/Table13[[#This Row],[Na 
Warstwie]]</f>
        <v>7</v>
      </c>
      <c r="AE61" s="37" t="s">
        <v>188</v>
      </c>
      <c r="AF61" s="37" t="s">
        <v>90</v>
      </c>
      <c r="AG61" s="37" t="s">
        <v>189</v>
      </c>
      <c r="AH61" s="37" t="s">
        <v>190</v>
      </c>
      <c r="AI61" s="37"/>
      <c r="AJ61" s="37" t="s">
        <v>6697</v>
      </c>
      <c r="AK61" s="37" t="s">
        <v>91</v>
      </c>
      <c r="AL61" s="37" t="str">
        <f>_xlfn.XLOOKUP(Table13[[#This Row],[Rabat Indywidualny]],'PC2 code'!A:A,'PC2 code'!B:B,0)</f>
        <v>00</v>
      </c>
      <c r="AM61" s="9"/>
      <c r="AP61" s="9"/>
    </row>
    <row r="62" spans="1:42" ht="15.75" customHeight="1" x14ac:dyDescent="0.35">
      <c r="A62" s="73" t="s">
        <v>5306</v>
      </c>
      <c r="B62" s="73" t="str">
        <f>TEXT(Table13[[#This Row],[Kod EAN 
(Sku)]],"0000000000000")</f>
        <v>3086123764095</v>
      </c>
      <c r="C62" s="78" t="str">
        <f>IF(AND(Table13[[#This Row],[Kod EAN 
(Szt)]]&lt;&gt;0,Table13[[#This Row],[Kod EAN 
(Szt)]]&lt;&gt;"0"),TEXT(Table13[[#This Row],[Kod EAN 
(Szt)]],"0000000000000"),"")</f>
        <v/>
      </c>
      <c r="D62" s="79" t="s">
        <v>5982</v>
      </c>
      <c r="E62" s="27" t="s">
        <v>7</v>
      </c>
      <c r="F62" s="28" t="s">
        <v>89</v>
      </c>
      <c r="G62" s="29"/>
      <c r="H62" s="66">
        <v>8.33</v>
      </c>
      <c r="I62" s="67"/>
      <c r="J62" s="51">
        <f>Table13[[#This Row],[Cena Netto]]*(1-Table13[[#This Row],[Rabat Długoterminowy]])</f>
        <v>8.33</v>
      </c>
      <c r="K62" s="80">
        <f>IF(TRIM($D$8)='Payment Term'!A$1,1-(1-$D$9)*(1-2%),$D$9)</f>
        <v>0.25</v>
      </c>
      <c r="L62" s="35"/>
      <c r="M62" s="81">
        <f>1-(1-Table13[[#This Row],[Rabat Długoterminowy]])*(1-Table13[[#This Row],[Dodatkowy rabat kwartału (składany)]])</f>
        <v>0</v>
      </c>
      <c r="N62" s="52">
        <v>0</v>
      </c>
      <c r="O62" s="31">
        <f>ROUND(Table13[[#This Row],[Cena Netto Po Rabacie Długoterminowym]]*(1-Table13[[#This Row],[Rabat Podstawowy]])*(1-Table13[[#This Row],[Dodatkowy rabat kwartału (składany)]])*(1-Table13[[#This Row],[Rabat Indywidualny]]),2)</f>
        <v>6.25</v>
      </c>
      <c r="P62" s="31">
        <f>Table13[[#This Row],[Сena SKU Po Wszystkich Rabatach]]/Table13[[#This Row],[Szt/
Opak.]]</f>
        <v>1.5625</v>
      </c>
      <c r="Q62" s="94" t="s">
        <v>6198</v>
      </c>
      <c r="R62" s="36" t="s">
        <v>2460</v>
      </c>
      <c r="S62" s="91">
        <f>IF(ISERROR(Table13[[#This Row],[W Inner]]),Table13[[#This Row],[W Outer]],IF(AND(Table13[[#This Row],[W Inner]]&gt;0,Table13[[#This Row],[W Inner]]&lt;&gt;"0"),Table13[[#This Row],[W Inner]],Table13[[#This Row],[W Outer]]))</f>
        <v>20</v>
      </c>
      <c r="T62" s="86"/>
      <c r="U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 s="49">
        <f>IF(Table13[[#This Row],[Zamówienie - Ilosc SKU '[Szt']]]=0,0,MOD(Table13[[#This Row],[Zamówienie - Ilosc SKU '[Szt']]],Table13[[#This Row],[Min. Ilość Zam. Sku]])-0.5)</f>
        <v>0</v>
      </c>
      <c r="W62" s="31">
        <f>Table13[[#This Row],[Сena SKU Po Wszystkich Rabatach]]*U62</f>
        <v>0</v>
      </c>
      <c r="X62" s="33" t="str">
        <f>IF(Table13[[#This Row],[Zamówienie - Ilosc SKU '[Szt']]]=0,"Niezamówione produkty","Zamówione produkty")</f>
        <v>Niezamówione produkty</v>
      </c>
      <c r="Y62" s="34" t="s">
        <v>90</v>
      </c>
      <c r="Z62" s="34">
        <v>20</v>
      </c>
      <c r="AA62" s="34">
        <v>680</v>
      </c>
      <c r="AB62" s="34">
        <v>3400</v>
      </c>
      <c r="AC62" s="34">
        <f>+Table13[[#This Row],[Na Palecie]]/Table13[[#This Row],[W Outer]]</f>
        <v>170</v>
      </c>
      <c r="AD62" s="34">
        <f>+Table13[[#This Row],[Na Palecie]]/Table13[[#This Row],[Na 
Warstwie]]</f>
        <v>5</v>
      </c>
      <c r="AE62" s="37" t="s">
        <v>6224</v>
      </c>
      <c r="AF62" s="37" t="s">
        <v>90</v>
      </c>
      <c r="AG62" s="37" t="s">
        <v>6360</v>
      </c>
      <c r="AH62" s="37" t="s">
        <v>6361</v>
      </c>
      <c r="AI62" s="37"/>
      <c r="AJ62" s="37" t="s">
        <v>6697</v>
      </c>
      <c r="AK62" s="37" t="s">
        <v>91</v>
      </c>
      <c r="AL62" s="37" t="str">
        <f>_xlfn.XLOOKUP(Table13[[#This Row],[Rabat Indywidualny]],'PC2 code'!A:A,'PC2 code'!B:B,0)</f>
        <v>00</v>
      </c>
    </row>
    <row r="63" spans="1:42" s="64" customFormat="1" ht="15.75" customHeight="1" x14ac:dyDescent="0.35">
      <c r="A63" s="73" t="s">
        <v>5307</v>
      </c>
      <c r="B63" s="73" t="str">
        <f>TEXT(Table13[[#This Row],[Kod EAN 
(Sku)]],"0000000000000")</f>
        <v>3086123494626</v>
      </c>
      <c r="C63" s="78" t="str">
        <f>IF(AND(Table13[[#This Row],[Kod EAN 
(Szt)]]&lt;&gt;0,Table13[[#This Row],[Kod EAN 
(Szt)]]&lt;&gt;"0"),TEXT(Table13[[#This Row],[Kod EAN 
(Szt)]],"0000000000000"),"")</f>
        <v/>
      </c>
      <c r="D63" s="79" t="s">
        <v>191</v>
      </c>
      <c r="E63" s="27" t="s">
        <v>7</v>
      </c>
      <c r="F63" s="28" t="s">
        <v>89</v>
      </c>
      <c r="G63" s="29"/>
      <c r="H63" s="66">
        <v>13.97</v>
      </c>
      <c r="I63" s="67"/>
      <c r="J63" s="51">
        <f>Table13[[#This Row],[Cena Netto]]*(1-Table13[[#This Row],[Rabat Długoterminowy]])</f>
        <v>13.97</v>
      </c>
      <c r="K63" s="80">
        <f>IF(TRIM($D$8)='Payment Term'!A$1,1-(1-$D$9)*(1-2%),$D$9)</f>
        <v>0.25</v>
      </c>
      <c r="L63" s="35"/>
      <c r="M63" s="81">
        <f>1-(1-Table13[[#This Row],[Rabat Długoterminowy]])*(1-Table13[[#This Row],[Dodatkowy rabat kwartału (składany)]])</f>
        <v>0</v>
      </c>
      <c r="N63" s="52">
        <v>0</v>
      </c>
      <c r="O63" s="31">
        <f>ROUND(Table13[[#This Row],[Cena Netto Po Rabacie Długoterminowym]]*(1-Table13[[#This Row],[Rabat Podstawowy]])*(1-Table13[[#This Row],[Dodatkowy rabat kwartału (składany)]])*(1-Table13[[#This Row],[Rabat Indywidualny]]),2)</f>
        <v>10.48</v>
      </c>
      <c r="P63" s="31">
        <f>Table13[[#This Row],[Сena SKU Po Wszystkich Rabatach]]/Table13[[#This Row],[Szt/
Opak.]]</f>
        <v>1.31</v>
      </c>
      <c r="Q63" s="94" t="s">
        <v>6199</v>
      </c>
      <c r="R63" s="36" t="s">
        <v>2460</v>
      </c>
      <c r="S63" s="91">
        <f>IF(ISERROR(Table13[[#This Row],[W Inner]]),Table13[[#This Row],[W Outer]],IF(AND(Table13[[#This Row],[W Inner]]&gt;0,Table13[[#This Row],[W Inner]]&lt;&gt;"0"),Table13[[#This Row],[W Inner]],Table13[[#This Row],[W Outer]]))</f>
        <v>20</v>
      </c>
      <c r="T63" s="86"/>
      <c r="U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 s="49">
        <f>IF(Table13[[#This Row],[Zamówienie - Ilosc SKU '[Szt']]]=0,0,MOD(Table13[[#This Row],[Zamówienie - Ilosc SKU '[Szt']]],Table13[[#This Row],[Min. Ilość Zam. Sku]])-0.5)</f>
        <v>0</v>
      </c>
      <c r="W63" s="31">
        <f>Table13[[#This Row],[Сena SKU Po Wszystkich Rabatach]]*U63</f>
        <v>0</v>
      </c>
      <c r="X63" s="33" t="str">
        <f>IF(Table13[[#This Row],[Zamówienie - Ilosc SKU '[Szt']]]=0,"Niezamówione produkty","Zamówione produkty")</f>
        <v>Niezamówione produkty</v>
      </c>
      <c r="Y63" s="34" t="s">
        <v>90</v>
      </c>
      <c r="Z63" s="34">
        <v>20</v>
      </c>
      <c r="AA63" s="34">
        <v>300</v>
      </c>
      <c r="AB63" s="34">
        <v>1200</v>
      </c>
      <c r="AC63" s="34">
        <f>+Table13[[#This Row],[Na Palecie]]/Table13[[#This Row],[W Outer]]</f>
        <v>60</v>
      </c>
      <c r="AD63" s="34">
        <f>+Table13[[#This Row],[Na Palecie]]/Table13[[#This Row],[Na 
Warstwie]]</f>
        <v>4</v>
      </c>
      <c r="AE63" s="37" t="s">
        <v>192</v>
      </c>
      <c r="AF63" s="37" t="s">
        <v>90</v>
      </c>
      <c r="AG63" s="37" t="s">
        <v>193</v>
      </c>
      <c r="AH63" s="37" t="s">
        <v>194</v>
      </c>
      <c r="AI63" s="37"/>
      <c r="AJ63" s="37" t="s">
        <v>6697</v>
      </c>
      <c r="AK63" s="37" t="s">
        <v>91</v>
      </c>
      <c r="AL63" s="37" t="str">
        <f>_xlfn.XLOOKUP(Table13[[#This Row],[Rabat Indywidualny]],'PC2 code'!A:A,'PC2 code'!B:B,0)</f>
        <v>00</v>
      </c>
      <c r="AM63" s="9"/>
      <c r="AP63" s="9"/>
    </row>
    <row r="64" spans="1:42" s="64" customFormat="1" ht="15.75" customHeight="1" x14ac:dyDescent="0.35">
      <c r="A64" s="73" t="s">
        <v>5308</v>
      </c>
      <c r="B64" s="73" t="str">
        <f>TEXT(Table13[[#This Row],[Kod EAN 
(Sku)]],"0000000000000")</f>
        <v>3086123770843</v>
      </c>
      <c r="C64" s="78" t="str">
        <f>IF(AND(Table13[[#This Row],[Kod EAN 
(Szt)]]&lt;&gt;0,Table13[[#This Row],[Kod EAN 
(Szt)]]&lt;&gt;"0"),TEXT(Table13[[#This Row],[Kod EAN 
(Szt)]],"0000000000000"),"")</f>
        <v/>
      </c>
      <c r="D64" s="79" t="s">
        <v>5983</v>
      </c>
      <c r="E64" s="27" t="s">
        <v>7</v>
      </c>
      <c r="F64" s="28" t="s">
        <v>89</v>
      </c>
      <c r="G64" s="29"/>
      <c r="H64" s="66">
        <v>13.97</v>
      </c>
      <c r="I64" s="67"/>
      <c r="J64" s="51">
        <f>Table13[[#This Row],[Cena Netto]]*(1-Table13[[#This Row],[Rabat Długoterminowy]])</f>
        <v>13.97</v>
      </c>
      <c r="K64" s="80">
        <f>IF(TRIM($D$8)='Payment Term'!A$1,1-(1-$D$9)*(1-2%),$D$9)</f>
        <v>0.25</v>
      </c>
      <c r="L64" s="35"/>
      <c r="M64" s="81">
        <f>1-(1-Table13[[#This Row],[Rabat Długoterminowy]])*(1-Table13[[#This Row],[Dodatkowy rabat kwartału (składany)]])</f>
        <v>0</v>
      </c>
      <c r="N64" s="52">
        <v>0</v>
      </c>
      <c r="O64" s="31">
        <f>ROUND(Table13[[#This Row],[Cena Netto Po Rabacie Długoterminowym]]*(1-Table13[[#This Row],[Rabat Podstawowy]])*(1-Table13[[#This Row],[Dodatkowy rabat kwartału (składany)]])*(1-Table13[[#This Row],[Rabat Indywidualny]]),2)</f>
        <v>10.48</v>
      </c>
      <c r="P64" s="31">
        <f>Table13[[#This Row],[Сena SKU Po Wszystkich Rabatach]]/Table13[[#This Row],[Szt/
Opak.]]</f>
        <v>1.31</v>
      </c>
      <c r="Q64" s="94" t="s">
        <v>6199</v>
      </c>
      <c r="R64" s="36" t="s">
        <v>2460</v>
      </c>
      <c r="S64" s="91">
        <f>IF(ISERROR(Table13[[#This Row],[W Inner]]),Table13[[#This Row],[W Outer]],IF(AND(Table13[[#This Row],[W Inner]]&gt;0,Table13[[#This Row],[W Inner]]&lt;&gt;"0"),Table13[[#This Row],[W Inner]],Table13[[#This Row],[W Outer]]))</f>
        <v>20</v>
      </c>
      <c r="T64" s="86"/>
      <c r="U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 s="49">
        <f>IF(Table13[[#This Row],[Zamówienie - Ilosc SKU '[Szt']]]=0,0,MOD(Table13[[#This Row],[Zamówienie - Ilosc SKU '[Szt']]],Table13[[#This Row],[Min. Ilość Zam. Sku]])-0.5)</f>
        <v>0</v>
      </c>
      <c r="W64" s="31">
        <f>Table13[[#This Row],[Сena SKU Po Wszystkich Rabatach]]*U64</f>
        <v>0</v>
      </c>
      <c r="X64" s="33" t="str">
        <f>IF(Table13[[#This Row],[Zamówienie - Ilosc SKU '[Szt']]]=0,"Niezamówione produkty","Zamówione produkty")</f>
        <v>Niezamówione produkty</v>
      </c>
      <c r="Y64" s="34" t="s">
        <v>90</v>
      </c>
      <c r="Z64" s="34">
        <v>20</v>
      </c>
      <c r="AA64" s="34">
        <v>380</v>
      </c>
      <c r="AB64" s="34">
        <v>2280</v>
      </c>
      <c r="AC64" s="34">
        <f>+Table13[[#This Row],[Na Palecie]]/Table13[[#This Row],[W Outer]]</f>
        <v>114</v>
      </c>
      <c r="AD64" s="34">
        <f>+Table13[[#This Row],[Na Palecie]]/Table13[[#This Row],[Na 
Warstwie]]</f>
        <v>6</v>
      </c>
      <c r="AE64" s="37" t="s">
        <v>6225</v>
      </c>
      <c r="AF64" s="37" t="s">
        <v>90</v>
      </c>
      <c r="AG64" s="37" t="s">
        <v>6362</v>
      </c>
      <c r="AH64" s="37" t="s">
        <v>6363</v>
      </c>
      <c r="AI64" s="37"/>
      <c r="AJ64" s="37" t="s">
        <v>6697</v>
      </c>
      <c r="AK64" s="37" t="s">
        <v>91</v>
      </c>
      <c r="AL64" s="37" t="str">
        <f>_xlfn.XLOOKUP(Table13[[#This Row],[Rabat Indywidualny]],'PC2 code'!A:A,'PC2 code'!B:B,0)</f>
        <v>00</v>
      </c>
      <c r="AM64" s="9"/>
      <c r="AP64" s="9"/>
    </row>
    <row r="65" spans="1:42" s="64" customFormat="1" ht="15.75" customHeight="1" x14ac:dyDescent="0.35">
      <c r="A65" s="73" t="s">
        <v>5309</v>
      </c>
      <c r="B65" s="73" t="str">
        <f>TEXT(Table13[[#This Row],[Kod EAN 
(Sku)]],"0000000000000")</f>
        <v>3086123494725</v>
      </c>
      <c r="C65" s="78" t="str">
        <f>IF(AND(Table13[[#This Row],[Kod EAN 
(Szt)]]&lt;&gt;0,Table13[[#This Row],[Kod EAN 
(Szt)]]&lt;&gt;"0"),TEXT(Table13[[#This Row],[Kod EAN 
(Szt)]],"0000000000000"),"")</f>
        <v>3086123498228</v>
      </c>
      <c r="D65" s="79" t="s">
        <v>5984</v>
      </c>
      <c r="E65" s="27" t="s">
        <v>7</v>
      </c>
      <c r="F65" s="28" t="s">
        <v>89</v>
      </c>
      <c r="G65" s="29"/>
      <c r="H65" s="66">
        <v>26.57</v>
      </c>
      <c r="I65" s="67"/>
      <c r="J65" s="51">
        <f>Table13[[#This Row],[Cena Netto]]*(1-Table13[[#This Row],[Rabat Długoterminowy]])</f>
        <v>26.57</v>
      </c>
      <c r="K65" s="80">
        <f>IF(TRIM($D$8)='Payment Term'!A$1,1-(1-$D$9)*(1-2%),$D$9)</f>
        <v>0.25</v>
      </c>
      <c r="L65" s="35"/>
      <c r="M65" s="81">
        <f>1-(1-Table13[[#This Row],[Rabat Długoterminowy]])*(1-Table13[[#This Row],[Dodatkowy rabat kwartału (składany)]])</f>
        <v>0</v>
      </c>
      <c r="N65" s="52">
        <v>0</v>
      </c>
      <c r="O65" s="31">
        <f>ROUND(Table13[[#This Row],[Cena Netto Po Rabacie Długoterminowym]]*(1-Table13[[#This Row],[Rabat Podstawowy]])*(1-Table13[[#This Row],[Dodatkowy rabat kwartału (składany)]])*(1-Table13[[#This Row],[Rabat Indywidualny]]),2)</f>
        <v>19.93</v>
      </c>
      <c r="P65" s="31">
        <f>Table13[[#This Row],[Сena SKU Po Wszystkich Rabatach]]/Table13[[#This Row],[Szt/
Opak.]]</f>
        <v>0.99649999999999994</v>
      </c>
      <c r="Q65" s="94" t="s">
        <v>2460</v>
      </c>
      <c r="R65" s="36" t="s">
        <v>6200</v>
      </c>
      <c r="S65" s="91">
        <f>IF(ISERROR(Table13[[#This Row],[W Inner]]),Table13[[#This Row],[W Outer]],IF(AND(Table13[[#This Row],[W Inner]]&gt;0,Table13[[#This Row],[W Inner]]&lt;&gt;"0"),Table13[[#This Row],[W Inner]],Table13[[#This Row],[W Outer]]))</f>
        <v>50</v>
      </c>
      <c r="T65" s="86"/>
      <c r="U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 s="49">
        <f>IF(Table13[[#This Row],[Zamówienie - Ilosc SKU '[Szt']]]=0,0,MOD(Table13[[#This Row],[Zamówienie - Ilosc SKU '[Szt']]],Table13[[#This Row],[Min. Ilość Zam. Sku]])-0.5)</f>
        <v>0</v>
      </c>
      <c r="W65" s="31">
        <f>Table13[[#This Row],[Сena SKU Po Wszystkich Rabatach]]*U65</f>
        <v>0</v>
      </c>
      <c r="X65" s="33" t="str">
        <f>IF(Table13[[#This Row],[Zamówienie - Ilosc SKU '[Szt']]]=0,"Niezamówione produkty","Zamówione produkty")</f>
        <v>Niezamówione produkty</v>
      </c>
      <c r="Y65" s="34" t="s">
        <v>90</v>
      </c>
      <c r="Z65" s="34">
        <v>50</v>
      </c>
      <c r="AA65" s="34">
        <v>450</v>
      </c>
      <c r="AB65" s="34">
        <v>1800</v>
      </c>
      <c r="AC65" s="34">
        <f>+Table13[[#This Row],[Na Palecie]]/Table13[[#This Row],[W Outer]]</f>
        <v>36</v>
      </c>
      <c r="AD65" s="34">
        <f>+Table13[[#This Row],[Na Palecie]]/Table13[[#This Row],[Na 
Warstwie]]</f>
        <v>4</v>
      </c>
      <c r="AE65" s="37" t="s">
        <v>195</v>
      </c>
      <c r="AF65" s="37" t="s">
        <v>196</v>
      </c>
      <c r="AG65" s="37" t="s">
        <v>197</v>
      </c>
      <c r="AH65" s="37" t="s">
        <v>198</v>
      </c>
      <c r="AI65" s="37"/>
      <c r="AJ65" s="37" t="s">
        <v>6697</v>
      </c>
      <c r="AK65" s="37" t="s">
        <v>91</v>
      </c>
      <c r="AL65" s="37" t="str">
        <f>_xlfn.XLOOKUP(Table13[[#This Row],[Rabat Indywidualny]],'PC2 code'!A:A,'PC2 code'!B:B,0)</f>
        <v>00</v>
      </c>
      <c r="AM65" s="9"/>
      <c r="AP65" s="9"/>
    </row>
    <row r="66" spans="1:42" s="64" customFormat="1" ht="15.75" customHeight="1" x14ac:dyDescent="0.35">
      <c r="A66" s="73" t="s">
        <v>5310</v>
      </c>
      <c r="B66" s="73" t="str">
        <f>TEXT(Table13[[#This Row],[Kod EAN 
(Sku)]],"0000000000000")</f>
        <v>3086123494732</v>
      </c>
      <c r="C66" s="78" t="str">
        <f>IF(AND(Table13[[#This Row],[Kod EAN 
(Szt)]]&lt;&gt;0,Table13[[#This Row],[Kod EAN 
(Szt)]]&lt;&gt;"0"),TEXT(Table13[[#This Row],[Kod EAN 
(Szt)]],"0000000000000"),"")</f>
        <v>3086123498211</v>
      </c>
      <c r="D66" s="79" t="s">
        <v>199</v>
      </c>
      <c r="E66" s="27" t="s">
        <v>7</v>
      </c>
      <c r="F66" s="28" t="s">
        <v>89</v>
      </c>
      <c r="G66" s="29"/>
      <c r="H66" s="66">
        <v>26.57</v>
      </c>
      <c r="I66" s="67"/>
      <c r="J66" s="51">
        <f>Table13[[#This Row],[Cena Netto]]*(1-Table13[[#This Row],[Rabat Długoterminowy]])</f>
        <v>26.57</v>
      </c>
      <c r="K66" s="80">
        <f>IF(TRIM($D$8)='Payment Term'!A$1,1-(1-$D$9)*(1-2%),$D$9)</f>
        <v>0.25</v>
      </c>
      <c r="L66" s="35"/>
      <c r="M66" s="81">
        <f>1-(1-Table13[[#This Row],[Rabat Długoterminowy]])*(1-Table13[[#This Row],[Dodatkowy rabat kwartału (składany)]])</f>
        <v>0</v>
      </c>
      <c r="N66" s="52">
        <v>0</v>
      </c>
      <c r="O66" s="31">
        <f>ROUND(Table13[[#This Row],[Cena Netto Po Rabacie Długoterminowym]]*(1-Table13[[#This Row],[Rabat Podstawowy]])*(1-Table13[[#This Row],[Dodatkowy rabat kwartału (składany)]])*(1-Table13[[#This Row],[Rabat Indywidualny]]),2)</f>
        <v>19.93</v>
      </c>
      <c r="P66" s="31">
        <f>Table13[[#This Row],[Сena SKU Po Wszystkich Rabatach]]/Table13[[#This Row],[Szt/
Opak.]]</f>
        <v>0.99649999999999994</v>
      </c>
      <c r="Q66" s="94" t="s">
        <v>2460</v>
      </c>
      <c r="R66" s="36" t="s">
        <v>6200</v>
      </c>
      <c r="S66" s="91">
        <f>IF(ISERROR(Table13[[#This Row],[W Inner]]),Table13[[#This Row],[W Outer]],IF(AND(Table13[[#This Row],[W Inner]]&gt;0,Table13[[#This Row],[W Inner]]&lt;&gt;"0"),Table13[[#This Row],[W Inner]],Table13[[#This Row],[W Outer]]))</f>
        <v>50</v>
      </c>
      <c r="T66" s="86"/>
      <c r="U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 s="49">
        <f>IF(Table13[[#This Row],[Zamówienie - Ilosc SKU '[Szt']]]=0,0,MOD(Table13[[#This Row],[Zamówienie - Ilosc SKU '[Szt']]],Table13[[#This Row],[Min. Ilość Zam. Sku]])-0.5)</f>
        <v>0</v>
      </c>
      <c r="W66" s="31">
        <f>Table13[[#This Row],[Сena SKU Po Wszystkich Rabatach]]*U66</f>
        <v>0</v>
      </c>
      <c r="X66" s="33" t="str">
        <f>IF(Table13[[#This Row],[Zamówienie - Ilosc SKU '[Szt']]]=0,"Niezamówione produkty","Zamówione produkty")</f>
        <v>Niezamówione produkty</v>
      </c>
      <c r="Y66" s="34" t="s">
        <v>90</v>
      </c>
      <c r="Z66" s="34">
        <v>50</v>
      </c>
      <c r="AA66" s="34">
        <v>450</v>
      </c>
      <c r="AB66" s="34">
        <v>1800</v>
      </c>
      <c r="AC66" s="34">
        <f>+Table13[[#This Row],[Na Palecie]]/Table13[[#This Row],[W Outer]]</f>
        <v>36</v>
      </c>
      <c r="AD66" s="34">
        <f>+Table13[[#This Row],[Na Palecie]]/Table13[[#This Row],[Na 
Warstwie]]</f>
        <v>4</v>
      </c>
      <c r="AE66" s="37" t="s">
        <v>200</v>
      </c>
      <c r="AF66" s="37" t="s">
        <v>201</v>
      </c>
      <c r="AG66" s="37" t="s">
        <v>202</v>
      </c>
      <c r="AH66" s="37" t="s">
        <v>203</v>
      </c>
      <c r="AI66" s="37"/>
      <c r="AJ66" s="37" t="s">
        <v>6697</v>
      </c>
      <c r="AK66" s="37" t="s">
        <v>91</v>
      </c>
      <c r="AL66" s="37" t="str">
        <f>_xlfn.XLOOKUP(Table13[[#This Row],[Rabat Indywidualny]],'PC2 code'!A:A,'PC2 code'!B:B,0)</f>
        <v>00</v>
      </c>
      <c r="AM66" s="9"/>
      <c r="AP66" s="9"/>
    </row>
    <row r="67" spans="1:42" s="64" customFormat="1" ht="15.75" customHeight="1" x14ac:dyDescent="0.35">
      <c r="A67" s="73" t="s">
        <v>5311</v>
      </c>
      <c r="B67" s="73" t="str">
        <f>TEXT(Table13[[#This Row],[Kod EAN 
(Sku)]],"0000000000000")</f>
        <v>3086123498341</v>
      </c>
      <c r="C67" s="78" t="str">
        <f>IF(AND(Table13[[#This Row],[Kod EAN 
(Szt)]]&lt;&gt;0,Table13[[#This Row],[Kod EAN 
(Szt)]]&lt;&gt;"0"),TEXT(Table13[[#This Row],[Kod EAN 
(Szt)]],"0000000000000"),"")</f>
        <v/>
      </c>
      <c r="D67" s="79" t="s">
        <v>204</v>
      </c>
      <c r="E67" s="27" t="s">
        <v>7</v>
      </c>
      <c r="F67" s="28" t="s">
        <v>89</v>
      </c>
      <c r="G67" s="29"/>
      <c r="H67" s="66">
        <v>26.57</v>
      </c>
      <c r="I67" s="67"/>
      <c r="J67" s="51">
        <f>Table13[[#This Row],[Cena Netto]]*(1-Table13[[#This Row],[Rabat Długoterminowy]])</f>
        <v>26.57</v>
      </c>
      <c r="K67" s="80">
        <f>IF(TRIM($D$8)='Payment Term'!A$1,1-(1-$D$9)*(1-2%),$D$9)</f>
        <v>0.25</v>
      </c>
      <c r="L67" s="35"/>
      <c r="M67" s="81">
        <f>1-(1-Table13[[#This Row],[Rabat Długoterminowy]])*(1-Table13[[#This Row],[Dodatkowy rabat kwartału (składany)]])</f>
        <v>0</v>
      </c>
      <c r="N67" s="52">
        <v>0</v>
      </c>
      <c r="O67" s="31">
        <f>ROUND(Table13[[#This Row],[Cena Netto Po Rabacie Długoterminowym]]*(1-Table13[[#This Row],[Rabat Podstawowy]])*(1-Table13[[#This Row],[Dodatkowy rabat kwartału (składany)]])*(1-Table13[[#This Row],[Rabat Indywidualny]]),2)</f>
        <v>19.93</v>
      </c>
      <c r="P67" s="31">
        <f>Table13[[#This Row],[Сena SKU Po Wszystkich Rabatach]]/Table13[[#This Row],[Szt/
Opak.]]</f>
        <v>0.99649999999999994</v>
      </c>
      <c r="Q67" s="94" t="s">
        <v>2460</v>
      </c>
      <c r="R67" s="36" t="s">
        <v>6200</v>
      </c>
      <c r="S67" s="91">
        <f>IF(ISERROR(Table13[[#This Row],[W Inner]]),Table13[[#This Row],[W Outer]],IF(AND(Table13[[#This Row],[W Inner]]&gt;0,Table13[[#This Row],[W Inner]]&lt;&gt;"0"),Table13[[#This Row],[W Inner]],Table13[[#This Row],[W Outer]]))</f>
        <v>50</v>
      </c>
      <c r="T67" s="86"/>
      <c r="U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 s="49">
        <f>IF(Table13[[#This Row],[Zamówienie - Ilosc SKU '[Szt']]]=0,0,MOD(Table13[[#This Row],[Zamówienie - Ilosc SKU '[Szt']]],Table13[[#This Row],[Min. Ilość Zam. Sku]])-0.5)</f>
        <v>0</v>
      </c>
      <c r="W67" s="31">
        <f>Table13[[#This Row],[Сena SKU Po Wszystkich Rabatach]]*U67</f>
        <v>0</v>
      </c>
      <c r="X67" s="33" t="str">
        <f>IF(Table13[[#This Row],[Zamówienie - Ilosc SKU '[Szt']]]=0,"Niezamówione produkty","Zamówione produkty")</f>
        <v>Niezamówione produkty</v>
      </c>
      <c r="Y67" s="34" t="s">
        <v>90</v>
      </c>
      <c r="Z67" s="34">
        <v>50</v>
      </c>
      <c r="AA67" s="34">
        <v>450</v>
      </c>
      <c r="AB67" s="34">
        <v>1800</v>
      </c>
      <c r="AC67" s="34">
        <f>+Table13[[#This Row],[Na Palecie]]/Table13[[#This Row],[W Outer]]</f>
        <v>36</v>
      </c>
      <c r="AD67" s="34">
        <f>+Table13[[#This Row],[Na Palecie]]/Table13[[#This Row],[Na 
Warstwie]]</f>
        <v>4</v>
      </c>
      <c r="AE67" s="37" t="s">
        <v>205</v>
      </c>
      <c r="AF67" s="37" t="s">
        <v>90</v>
      </c>
      <c r="AG67" s="37" t="s">
        <v>206</v>
      </c>
      <c r="AH67" s="37" t="s">
        <v>207</v>
      </c>
      <c r="AI67" s="37"/>
      <c r="AJ67" s="37" t="s">
        <v>6697</v>
      </c>
      <c r="AK67" s="37" t="s">
        <v>91</v>
      </c>
      <c r="AL67" s="37" t="str">
        <f>_xlfn.XLOOKUP(Table13[[#This Row],[Rabat Indywidualny]],'PC2 code'!A:A,'PC2 code'!B:B,0)</f>
        <v>00</v>
      </c>
      <c r="AM67" s="9"/>
      <c r="AP67" s="9"/>
    </row>
    <row r="68" spans="1:42" s="64" customFormat="1" ht="15.75" customHeight="1" x14ac:dyDescent="0.35">
      <c r="A68" s="73" t="s">
        <v>5312</v>
      </c>
      <c r="B68" s="73" t="str">
        <f>TEXT(Table13[[#This Row],[Kod EAN 
(Sku)]],"0000000000000")</f>
        <v>3086123460089</v>
      </c>
      <c r="C68" s="78" t="str">
        <f>IF(AND(Table13[[#This Row],[Kod EAN 
(Szt)]]&lt;&gt;0,Table13[[#This Row],[Kod EAN 
(Szt)]]&lt;&gt;"0"),TEXT(Table13[[#This Row],[Kod EAN 
(Szt)]],"0000000000000"),"")</f>
        <v/>
      </c>
      <c r="D68" s="79" t="s">
        <v>208</v>
      </c>
      <c r="E68" s="27" t="s">
        <v>7</v>
      </c>
      <c r="F68" s="28" t="s">
        <v>89</v>
      </c>
      <c r="G68" s="29"/>
      <c r="H68" s="66">
        <v>19.309999999999999</v>
      </c>
      <c r="I68" s="67"/>
      <c r="J68" s="51">
        <f>Table13[[#This Row],[Cena Netto]]*(1-Table13[[#This Row],[Rabat Długoterminowy]])</f>
        <v>19.309999999999999</v>
      </c>
      <c r="K68" s="80">
        <f>IF(TRIM($D$8)='Payment Term'!A$1,1-(1-$D$9)*(1-2%),$D$9)</f>
        <v>0.25</v>
      </c>
      <c r="L68" s="35"/>
      <c r="M68" s="81">
        <f>1-(1-Table13[[#This Row],[Rabat Długoterminowy]])*(1-Table13[[#This Row],[Dodatkowy rabat kwartału (składany)]])</f>
        <v>0</v>
      </c>
      <c r="N68" s="52">
        <v>0</v>
      </c>
      <c r="O68" s="31">
        <f>ROUND(Table13[[#This Row],[Cena Netto Po Rabacie Długoterminowym]]*(1-Table13[[#This Row],[Rabat Podstawowy]])*(1-Table13[[#This Row],[Dodatkowy rabat kwartału (składany)]])*(1-Table13[[#This Row],[Rabat Indywidualny]]),2)</f>
        <v>14.48</v>
      </c>
      <c r="P68" s="31">
        <f>Table13[[#This Row],[Сena SKU Po Wszystkich Rabatach]]/Table13[[#This Row],[Szt/
Opak.]]</f>
        <v>1.448</v>
      </c>
      <c r="Q68" s="94" t="s">
        <v>2440</v>
      </c>
      <c r="R68" s="36" t="s">
        <v>2460</v>
      </c>
      <c r="S68" s="91">
        <f>IF(ISERROR(Table13[[#This Row],[W Inner]]),Table13[[#This Row],[W Outer]],IF(AND(Table13[[#This Row],[W Inner]]&gt;0,Table13[[#This Row],[W Inner]]&lt;&gt;"0"),Table13[[#This Row],[W Inner]],Table13[[#This Row],[W Outer]]))</f>
        <v>20</v>
      </c>
      <c r="T68" s="86"/>
      <c r="U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 s="49">
        <f>IF(Table13[[#This Row],[Zamówienie - Ilosc SKU '[Szt']]]=0,0,MOD(Table13[[#This Row],[Zamówienie - Ilosc SKU '[Szt']]],Table13[[#This Row],[Min. Ilość Zam. Sku]])-0.5)</f>
        <v>0</v>
      </c>
      <c r="W68" s="31">
        <f>Table13[[#This Row],[Сena SKU Po Wszystkich Rabatach]]*U68</f>
        <v>0</v>
      </c>
      <c r="X68" s="33" t="str">
        <f>IF(Table13[[#This Row],[Zamówienie - Ilosc SKU '[Szt']]]=0,"Niezamówione produkty","Zamówione produkty")</f>
        <v>Niezamówione produkty</v>
      </c>
      <c r="Y68" s="34" t="s">
        <v>90</v>
      </c>
      <c r="Z68" s="34">
        <v>20</v>
      </c>
      <c r="AA68" s="34">
        <v>380</v>
      </c>
      <c r="AB68" s="34">
        <v>1900</v>
      </c>
      <c r="AC68" s="34">
        <f>+Table13[[#This Row],[Na Palecie]]/Table13[[#This Row],[W Outer]]</f>
        <v>95</v>
      </c>
      <c r="AD68" s="34">
        <f>+Table13[[#This Row],[Na Palecie]]/Table13[[#This Row],[Na 
Warstwie]]</f>
        <v>5</v>
      </c>
      <c r="AE68" s="37" t="s">
        <v>209</v>
      </c>
      <c r="AF68" s="37" t="s">
        <v>90</v>
      </c>
      <c r="AG68" s="37" t="s">
        <v>210</v>
      </c>
      <c r="AH68" s="37" t="s">
        <v>211</v>
      </c>
      <c r="AI68" s="37"/>
      <c r="AJ68" s="37" t="s">
        <v>6697</v>
      </c>
      <c r="AK68" s="37" t="s">
        <v>91</v>
      </c>
      <c r="AL68" s="37" t="str">
        <f>_xlfn.XLOOKUP(Table13[[#This Row],[Rabat Indywidualny]],'PC2 code'!A:A,'PC2 code'!B:B,0)</f>
        <v>00</v>
      </c>
      <c r="AM68" s="9"/>
      <c r="AP68" s="9"/>
    </row>
    <row r="69" spans="1:42" ht="15.75" customHeight="1" x14ac:dyDescent="0.35">
      <c r="A69" s="73" t="s">
        <v>5313</v>
      </c>
      <c r="B69" s="73" t="str">
        <f>TEXT(Table13[[#This Row],[Kod EAN 
(Sku)]],"0000000000000")</f>
        <v>3086123764101</v>
      </c>
      <c r="C69" s="78" t="str">
        <f>IF(AND(Table13[[#This Row],[Kod EAN 
(Szt)]]&lt;&gt;0,Table13[[#This Row],[Kod EAN 
(Szt)]]&lt;&gt;"0"),TEXT(Table13[[#This Row],[Kod EAN 
(Szt)]],"0000000000000"),"")</f>
        <v/>
      </c>
      <c r="D69" s="79" t="s">
        <v>5985</v>
      </c>
      <c r="E69" s="27" t="s">
        <v>7</v>
      </c>
      <c r="F69" s="28" t="s">
        <v>89</v>
      </c>
      <c r="G69" s="29"/>
      <c r="H69" s="66">
        <v>19.309999999999999</v>
      </c>
      <c r="I69" s="67"/>
      <c r="J69" s="51">
        <f>Table13[[#This Row],[Cena Netto]]*(1-Table13[[#This Row],[Rabat Długoterminowy]])</f>
        <v>19.309999999999999</v>
      </c>
      <c r="K69" s="80">
        <f>IF(TRIM($D$8)='Payment Term'!A$1,1-(1-$D$9)*(1-2%),$D$9)</f>
        <v>0.25</v>
      </c>
      <c r="L69" s="35"/>
      <c r="M69" s="81">
        <f>1-(1-Table13[[#This Row],[Rabat Długoterminowy]])*(1-Table13[[#This Row],[Dodatkowy rabat kwartału (składany)]])</f>
        <v>0</v>
      </c>
      <c r="N69" s="52">
        <v>0</v>
      </c>
      <c r="O69" s="31">
        <f>ROUND(Table13[[#This Row],[Cena Netto Po Rabacie Długoterminowym]]*(1-Table13[[#This Row],[Rabat Podstawowy]])*(1-Table13[[#This Row],[Dodatkowy rabat kwartału (składany)]])*(1-Table13[[#This Row],[Rabat Indywidualny]]),2)</f>
        <v>14.48</v>
      </c>
      <c r="P69" s="31">
        <f>Table13[[#This Row],[Сena SKU Po Wszystkich Rabatach]]/Table13[[#This Row],[Szt/
Opak.]]</f>
        <v>1.448</v>
      </c>
      <c r="Q69" s="94" t="s">
        <v>2440</v>
      </c>
      <c r="R69" s="36" t="s">
        <v>2460</v>
      </c>
      <c r="S69" s="91">
        <f>IF(ISERROR(Table13[[#This Row],[W Inner]]),Table13[[#This Row],[W Outer]],IF(AND(Table13[[#This Row],[W Inner]]&gt;0,Table13[[#This Row],[W Inner]]&lt;&gt;"0"),Table13[[#This Row],[W Inner]],Table13[[#This Row],[W Outer]]))</f>
        <v>20</v>
      </c>
      <c r="T69" s="86"/>
      <c r="U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 s="49">
        <f>IF(Table13[[#This Row],[Zamówienie - Ilosc SKU '[Szt']]]=0,0,MOD(Table13[[#This Row],[Zamówienie - Ilosc SKU '[Szt']]],Table13[[#This Row],[Min. Ilość Zam. Sku]])-0.5)</f>
        <v>0</v>
      </c>
      <c r="W69" s="31">
        <f>Table13[[#This Row],[Сena SKU Po Wszystkich Rabatach]]*U69</f>
        <v>0</v>
      </c>
      <c r="X69" s="33" t="str">
        <f>IF(Table13[[#This Row],[Zamówienie - Ilosc SKU '[Szt']]]=0,"Niezamówione produkty","Zamówione produkty")</f>
        <v>Niezamówione produkty</v>
      </c>
      <c r="Y69" s="34" t="s">
        <v>90</v>
      </c>
      <c r="Z69" s="34">
        <v>20</v>
      </c>
      <c r="AA69" s="34">
        <v>380</v>
      </c>
      <c r="AB69" s="34">
        <v>2280</v>
      </c>
      <c r="AC69" s="34">
        <f>+Table13[[#This Row],[Na Palecie]]/Table13[[#This Row],[W Outer]]</f>
        <v>114</v>
      </c>
      <c r="AD69" s="34">
        <f>+Table13[[#This Row],[Na Palecie]]/Table13[[#This Row],[Na 
Warstwie]]</f>
        <v>6</v>
      </c>
      <c r="AE69" s="37" t="s">
        <v>6226</v>
      </c>
      <c r="AF69" s="37" t="s">
        <v>90</v>
      </c>
      <c r="AG69" s="37" t="s">
        <v>6364</v>
      </c>
      <c r="AH69" s="37" t="s">
        <v>6365</v>
      </c>
      <c r="AI69" s="37"/>
      <c r="AJ69" s="37" t="s">
        <v>6697</v>
      </c>
      <c r="AK69" s="37" t="s">
        <v>91</v>
      </c>
      <c r="AL69" s="37" t="str">
        <f>_xlfn.XLOOKUP(Table13[[#This Row],[Rabat Indywidualny]],'PC2 code'!A:A,'PC2 code'!B:B,0)</f>
        <v>00</v>
      </c>
    </row>
    <row r="70" spans="1:42" ht="15.75" customHeight="1" x14ac:dyDescent="0.35">
      <c r="A70" s="73" t="s">
        <v>5314</v>
      </c>
      <c r="B70" s="73" t="str">
        <f>TEXT(Table13[[#This Row],[Kod EAN 
(Sku)]],"0000000000000")</f>
        <v>3086123714366</v>
      </c>
      <c r="C70" s="78" t="str">
        <f>IF(AND(Table13[[#This Row],[Kod EAN 
(Szt)]]&lt;&gt;0,Table13[[#This Row],[Kod EAN 
(Szt)]]&lt;&gt;"0"),TEXT(Table13[[#This Row],[Kod EAN 
(Szt)]],"0000000000000"),"")</f>
        <v/>
      </c>
      <c r="D70" s="79" t="s">
        <v>5986</v>
      </c>
      <c r="E70" s="27" t="s">
        <v>7</v>
      </c>
      <c r="F70" s="28" t="s">
        <v>89</v>
      </c>
      <c r="G70" s="29"/>
      <c r="H70" s="66">
        <v>27.66</v>
      </c>
      <c r="I70" s="67"/>
      <c r="J70" s="51">
        <f>Table13[[#This Row],[Cena Netto]]*(1-Table13[[#This Row],[Rabat Długoterminowy]])</f>
        <v>27.66</v>
      </c>
      <c r="K70" s="80">
        <f>IF(TRIM($D$8)='Payment Term'!A$1,1-(1-$D$9)*(1-2%),$D$9)</f>
        <v>0.25</v>
      </c>
      <c r="L70" s="35"/>
      <c r="M70" s="81">
        <f>1-(1-Table13[[#This Row],[Rabat Długoterminowy]])*(1-Table13[[#This Row],[Dodatkowy rabat kwartału (składany)]])</f>
        <v>0</v>
      </c>
      <c r="N70" s="52">
        <v>0</v>
      </c>
      <c r="O70" s="31">
        <f>ROUND(Table13[[#This Row],[Cena Netto Po Rabacie Długoterminowym]]*(1-Table13[[#This Row],[Rabat Podstawowy]])*(1-Table13[[#This Row],[Dodatkowy rabat kwartału (składany)]])*(1-Table13[[#This Row],[Rabat Indywidualny]]),2)</f>
        <v>20.75</v>
      </c>
      <c r="P70" s="31">
        <f>Table13[[#This Row],[Сena SKU Po Wszystkich Rabatach]]/Table13[[#This Row],[Szt/
Opak.]]</f>
        <v>1.3833333333333333</v>
      </c>
      <c r="Q70" s="94" t="s">
        <v>2450</v>
      </c>
      <c r="R70" s="36" t="s">
        <v>2460</v>
      </c>
      <c r="S70" s="91">
        <f>IF(ISERROR(Table13[[#This Row],[W Inner]]),Table13[[#This Row],[W Outer]],IF(AND(Table13[[#This Row],[W Inner]]&gt;0,Table13[[#This Row],[W Inner]]&lt;&gt;"0"),Table13[[#This Row],[W Inner]],Table13[[#This Row],[W Outer]]))</f>
        <v>20</v>
      </c>
      <c r="T70" s="86"/>
      <c r="U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 s="49">
        <f>IF(Table13[[#This Row],[Zamówienie - Ilosc SKU '[Szt']]]=0,0,MOD(Table13[[#This Row],[Zamówienie - Ilosc SKU '[Szt']]],Table13[[#This Row],[Min. Ilość Zam. Sku]])-0.5)</f>
        <v>0</v>
      </c>
      <c r="W70" s="31">
        <f>Table13[[#This Row],[Сena SKU Po Wszystkich Rabatach]]*U70</f>
        <v>0</v>
      </c>
      <c r="X70" s="33" t="str">
        <f>IF(Table13[[#This Row],[Zamówienie - Ilosc SKU '[Szt']]]=0,"Niezamówione produkty","Zamówione produkty")</f>
        <v>Niezamówione produkty</v>
      </c>
      <c r="Y70" s="34" t="s">
        <v>90</v>
      </c>
      <c r="Z70" s="34">
        <v>20</v>
      </c>
      <c r="AA70" s="34">
        <v>240</v>
      </c>
      <c r="AB70" s="34">
        <v>1200</v>
      </c>
      <c r="AC70" s="34">
        <f>+Table13[[#This Row],[Na Palecie]]/Table13[[#This Row],[W Outer]]</f>
        <v>60</v>
      </c>
      <c r="AD70" s="34">
        <f>+Table13[[#This Row],[Na Palecie]]/Table13[[#This Row],[Na 
Warstwie]]</f>
        <v>5</v>
      </c>
      <c r="AE70" s="37" t="s">
        <v>6227</v>
      </c>
      <c r="AF70" s="37" t="s">
        <v>90</v>
      </c>
      <c r="AG70" s="37" t="s">
        <v>6366</v>
      </c>
      <c r="AH70" s="37" t="s">
        <v>6367</v>
      </c>
      <c r="AI70" s="37"/>
      <c r="AJ70" s="37" t="s">
        <v>6697</v>
      </c>
      <c r="AK70" s="37" t="s">
        <v>91</v>
      </c>
      <c r="AL70" s="37" t="str">
        <f>_xlfn.XLOOKUP(Table13[[#This Row],[Rabat Indywidualny]],'PC2 code'!A:A,'PC2 code'!B:B,0)</f>
        <v>00</v>
      </c>
    </row>
    <row r="71" spans="1:42" s="64" customFormat="1" ht="15.75" customHeight="1" x14ac:dyDescent="0.35">
      <c r="A71" s="73" t="s">
        <v>5315</v>
      </c>
      <c r="B71" s="73" t="str">
        <f>TEXT(Table13[[#This Row],[Kod EAN 
(Sku)]],"0000000000000")</f>
        <v>3086123764118</v>
      </c>
      <c r="C71" s="78" t="str">
        <f>IF(AND(Table13[[#This Row],[Kod EAN 
(Szt)]]&lt;&gt;0,Table13[[#This Row],[Kod EAN 
(Szt)]]&lt;&gt;"0"),TEXT(Table13[[#This Row],[Kod EAN 
(Szt)]],"0000000000000"),"")</f>
        <v/>
      </c>
      <c r="D71" s="79" t="s">
        <v>5987</v>
      </c>
      <c r="E71" s="27" t="s">
        <v>7</v>
      </c>
      <c r="F71" s="28" t="s">
        <v>89</v>
      </c>
      <c r="G71" s="29"/>
      <c r="H71" s="66">
        <v>27.66</v>
      </c>
      <c r="I71" s="67"/>
      <c r="J71" s="51">
        <f>Table13[[#This Row],[Cena Netto]]*(1-Table13[[#This Row],[Rabat Długoterminowy]])</f>
        <v>27.66</v>
      </c>
      <c r="K71" s="80">
        <f>IF(TRIM($D$8)='Payment Term'!A$1,1-(1-$D$9)*(1-2%),$D$9)</f>
        <v>0.25</v>
      </c>
      <c r="L71" s="35"/>
      <c r="M71" s="81">
        <f>1-(1-Table13[[#This Row],[Rabat Długoterminowy]])*(1-Table13[[#This Row],[Dodatkowy rabat kwartału (składany)]])</f>
        <v>0</v>
      </c>
      <c r="N71" s="52">
        <v>0</v>
      </c>
      <c r="O71" s="31">
        <f>ROUND(Table13[[#This Row],[Cena Netto Po Rabacie Długoterminowym]]*(1-Table13[[#This Row],[Rabat Podstawowy]])*(1-Table13[[#This Row],[Dodatkowy rabat kwartału (składany)]])*(1-Table13[[#This Row],[Rabat Indywidualny]]),2)</f>
        <v>20.75</v>
      </c>
      <c r="P71" s="31">
        <f>Table13[[#This Row],[Сena SKU Po Wszystkich Rabatach]]/Table13[[#This Row],[Szt/
Opak.]]</f>
        <v>1.3833333333333333</v>
      </c>
      <c r="Q71" s="94" t="s">
        <v>2450</v>
      </c>
      <c r="R71" s="36" t="s">
        <v>2464</v>
      </c>
      <c r="S71" s="91">
        <f>IF(ISERROR(Table13[[#This Row],[W Inner]]),Table13[[#This Row],[W Outer]],IF(AND(Table13[[#This Row],[W Inner]]&gt;0,Table13[[#This Row],[W Inner]]&lt;&gt;"0"),Table13[[#This Row],[W Inner]],Table13[[#This Row],[W Outer]]))</f>
        <v>22</v>
      </c>
      <c r="T71" s="86"/>
      <c r="U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 s="49">
        <f>IF(Table13[[#This Row],[Zamówienie - Ilosc SKU '[Szt']]]=0,0,MOD(Table13[[#This Row],[Zamówienie - Ilosc SKU '[Szt']]],Table13[[#This Row],[Min. Ilość Zam. Sku]])-0.5)</f>
        <v>0</v>
      </c>
      <c r="W71" s="31">
        <f>Table13[[#This Row],[Сena SKU Po Wszystkich Rabatach]]*U71</f>
        <v>0</v>
      </c>
      <c r="X71" s="33" t="str">
        <f>IF(Table13[[#This Row],[Zamówienie - Ilosc SKU '[Szt']]]=0,"Niezamówione produkty","Zamówione produkty")</f>
        <v>Niezamówione produkty</v>
      </c>
      <c r="Y71" s="34" t="s">
        <v>90</v>
      </c>
      <c r="Z71" s="34">
        <v>22</v>
      </c>
      <c r="AA71" s="34">
        <v>286</v>
      </c>
      <c r="AB71" s="34">
        <v>1430</v>
      </c>
      <c r="AC71" s="34">
        <f>+Table13[[#This Row],[Na Palecie]]/Table13[[#This Row],[W Outer]]</f>
        <v>65</v>
      </c>
      <c r="AD71" s="34">
        <f>+Table13[[#This Row],[Na Palecie]]/Table13[[#This Row],[Na 
Warstwie]]</f>
        <v>5</v>
      </c>
      <c r="AE71" s="37" t="s">
        <v>6228</v>
      </c>
      <c r="AF71" s="37" t="s">
        <v>90</v>
      </c>
      <c r="AG71" s="37" t="s">
        <v>6368</v>
      </c>
      <c r="AH71" s="37" t="s">
        <v>6369</v>
      </c>
      <c r="AI71" s="37"/>
      <c r="AJ71" s="37" t="s">
        <v>6697</v>
      </c>
      <c r="AK71" s="37" t="s">
        <v>91</v>
      </c>
      <c r="AL71" s="37" t="str">
        <f>_xlfn.XLOOKUP(Table13[[#This Row],[Rabat Indywidualny]],'PC2 code'!A:A,'PC2 code'!B:B,0)</f>
        <v>00</v>
      </c>
      <c r="AM71" s="9"/>
      <c r="AP71" s="9"/>
    </row>
    <row r="72" spans="1:42" s="64" customFormat="1" ht="15.75" customHeight="1" x14ac:dyDescent="0.35">
      <c r="A72" s="73" t="s">
        <v>5316</v>
      </c>
      <c r="B72" s="73" t="str">
        <f>TEXT(Table13[[#This Row],[Kod EAN 
(Sku)]],"0000000000000")</f>
        <v>3086123538870</v>
      </c>
      <c r="C72" s="78" t="str">
        <f>IF(AND(Table13[[#This Row],[Kod EAN 
(Szt)]]&lt;&gt;0,Table13[[#This Row],[Kod EAN 
(Szt)]]&lt;&gt;"0"),TEXT(Table13[[#This Row],[Kod EAN 
(Szt)]],"0000000000000"),"")</f>
        <v/>
      </c>
      <c r="D72" s="79" t="s">
        <v>5988</v>
      </c>
      <c r="E72" s="27" t="s">
        <v>7</v>
      </c>
      <c r="F72" s="28" t="s">
        <v>89</v>
      </c>
      <c r="G72" s="29"/>
      <c r="H72" s="66">
        <v>27.66</v>
      </c>
      <c r="I72" s="67"/>
      <c r="J72" s="51">
        <f>Table13[[#This Row],[Cena Netto]]*(1-Table13[[#This Row],[Rabat Długoterminowy]])</f>
        <v>27.66</v>
      </c>
      <c r="K72" s="80">
        <f>IF(TRIM($D$8)='Payment Term'!A$1,1-(1-$D$9)*(1-2%),$D$9)</f>
        <v>0.25</v>
      </c>
      <c r="L72" s="35"/>
      <c r="M72" s="81">
        <f>1-(1-Table13[[#This Row],[Rabat Długoterminowy]])*(1-Table13[[#This Row],[Dodatkowy rabat kwartału (składany)]])</f>
        <v>0</v>
      </c>
      <c r="N72" s="52">
        <v>0</v>
      </c>
      <c r="O72" s="31">
        <f>ROUND(Table13[[#This Row],[Cena Netto Po Rabacie Długoterminowym]]*(1-Table13[[#This Row],[Rabat Podstawowy]])*(1-Table13[[#This Row],[Dodatkowy rabat kwartału (składany)]])*(1-Table13[[#This Row],[Rabat Indywidualny]]),2)</f>
        <v>20.75</v>
      </c>
      <c r="P72" s="31">
        <f>Table13[[#This Row],[Сena SKU Po Wszystkich Rabatach]]/Table13[[#This Row],[Szt/
Opak.]]</f>
        <v>1.3833333333333333</v>
      </c>
      <c r="Q72" s="94" t="s">
        <v>2450</v>
      </c>
      <c r="R72" s="36" t="s">
        <v>2460</v>
      </c>
      <c r="S72" s="91">
        <f>IF(ISERROR(Table13[[#This Row],[W Inner]]),Table13[[#This Row],[W Outer]],IF(AND(Table13[[#This Row],[W Inner]]&gt;0,Table13[[#This Row],[W Inner]]&lt;&gt;"0"),Table13[[#This Row],[W Inner]],Table13[[#This Row],[W Outer]]))</f>
        <v>20</v>
      </c>
      <c r="T72" s="86"/>
      <c r="U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 s="49">
        <f>IF(Table13[[#This Row],[Zamówienie - Ilosc SKU '[Szt']]]=0,0,MOD(Table13[[#This Row],[Zamówienie - Ilosc SKU '[Szt']]],Table13[[#This Row],[Min. Ilość Zam. Sku]])-0.5)</f>
        <v>0</v>
      </c>
      <c r="W72" s="31">
        <f>Table13[[#This Row],[Сena SKU Po Wszystkich Rabatach]]*U72</f>
        <v>0</v>
      </c>
      <c r="X72" s="33" t="str">
        <f>IF(Table13[[#This Row],[Zamówienie - Ilosc SKU '[Szt']]]=0,"Niezamówione produkty","Zamówione produkty")</f>
        <v>Niezamówione produkty</v>
      </c>
      <c r="Y72" s="34" t="s">
        <v>90</v>
      </c>
      <c r="Z72" s="34">
        <v>20</v>
      </c>
      <c r="AA72" s="34">
        <v>280</v>
      </c>
      <c r="AB72" s="34">
        <v>1120</v>
      </c>
      <c r="AC72" s="34">
        <f>+Table13[[#This Row],[Na Palecie]]/Table13[[#This Row],[W Outer]]</f>
        <v>56</v>
      </c>
      <c r="AD72" s="34">
        <f>+Table13[[#This Row],[Na Palecie]]/Table13[[#This Row],[Na 
Warstwie]]</f>
        <v>4</v>
      </c>
      <c r="AE72" s="37" t="s">
        <v>6229</v>
      </c>
      <c r="AF72" s="37" t="s">
        <v>90</v>
      </c>
      <c r="AG72" s="37" t="s">
        <v>6370</v>
      </c>
      <c r="AH72" s="37" t="s">
        <v>6371</v>
      </c>
      <c r="AI72" s="37"/>
      <c r="AJ72" s="37" t="s">
        <v>6697</v>
      </c>
      <c r="AK72" s="37" t="s">
        <v>91</v>
      </c>
      <c r="AL72" s="37" t="str">
        <f>_xlfn.XLOOKUP(Table13[[#This Row],[Rabat Indywidualny]],'PC2 code'!A:A,'PC2 code'!B:B,0)</f>
        <v>00</v>
      </c>
      <c r="AM72" s="9"/>
      <c r="AP72" s="9"/>
    </row>
    <row r="73" spans="1:42" s="64" customFormat="1" ht="15.75" customHeight="1" x14ac:dyDescent="0.35">
      <c r="A73" s="73" t="s">
        <v>5317</v>
      </c>
      <c r="B73" s="73" t="str">
        <f>TEXT(Table13[[#This Row],[Kod EAN 
(Sku)]],"0000000000000")</f>
        <v>3086123449008</v>
      </c>
      <c r="C73" s="78" t="str">
        <f>IF(AND(Table13[[#This Row],[Kod EAN 
(Szt)]]&lt;&gt;0,Table13[[#This Row],[Kod EAN 
(Szt)]]&lt;&gt;"0"),TEXT(Table13[[#This Row],[Kod EAN 
(Szt)]],"0000000000000"),"")</f>
        <v/>
      </c>
      <c r="D73" s="79" t="s">
        <v>212</v>
      </c>
      <c r="E73" s="27" t="s">
        <v>7</v>
      </c>
      <c r="F73" s="28" t="s">
        <v>89</v>
      </c>
      <c r="G73" s="29"/>
      <c r="H73" s="66">
        <v>35.119999999999997</v>
      </c>
      <c r="I73" s="67"/>
      <c r="J73" s="51">
        <f>Table13[[#This Row],[Cena Netto]]*(1-Table13[[#This Row],[Rabat Długoterminowy]])</f>
        <v>35.119999999999997</v>
      </c>
      <c r="K73" s="80">
        <f>IF(TRIM($D$8)='Payment Term'!A$1,1-(1-$D$9)*(1-2%),$D$9)</f>
        <v>0.25</v>
      </c>
      <c r="L73" s="35"/>
      <c r="M73" s="81">
        <f>1-(1-Table13[[#This Row],[Rabat Długoterminowy]])*(1-Table13[[#This Row],[Dodatkowy rabat kwartału (składany)]])</f>
        <v>0</v>
      </c>
      <c r="N73" s="52">
        <v>0</v>
      </c>
      <c r="O73" s="31">
        <f>ROUND(Table13[[#This Row],[Cena Netto Po Rabacie Długoterminowym]]*(1-Table13[[#This Row],[Rabat Podstawowy]])*(1-Table13[[#This Row],[Dodatkowy rabat kwartału (składany)]])*(1-Table13[[#This Row],[Rabat Indywidualny]]),2)</f>
        <v>26.34</v>
      </c>
      <c r="P73" s="31">
        <f>Table13[[#This Row],[Сena SKU Po Wszystkich Rabatach]]/Table13[[#This Row],[Szt/
Opak.]]</f>
        <v>1.3169999999999999</v>
      </c>
      <c r="Q73" s="94" t="s">
        <v>2460</v>
      </c>
      <c r="R73" s="36" t="s">
        <v>2460</v>
      </c>
      <c r="S73" s="91">
        <f>IF(ISERROR(Table13[[#This Row],[W Inner]]),Table13[[#This Row],[W Outer]],IF(AND(Table13[[#This Row],[W Inner]]&gt;0,Table13[[#This Row],[W Inner]]&lt;&gt;"0"),Table13[[#This Row],[W Inner]],Table13[[#This Row],[W Outer]]))</f>
        <v>20</v>
      </c>
      <c r="T73" s="86"/>
      <c r="U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 s="49">
        <f>IF(Table13[[#This Row],[Zamówienie - Ilosc SKU '[Szt']]]=0,0,MOD(Table13[[#This Row],[Zamówienie - Ilosc SKU '[Szt']]],Table13[[#This Row],[Min. Ilość Zam. Sku]])-0.5)</f>
        <v>0</v>
      </c>
      <c r="W73" s="31">
        <f>Table13[[#This Row],[Сena SKU Po Wszystkich Rabatach]]*U73</f>
        <v>0</v>
      </c>
      <c r="X73" s="33" t="str">
        <f>IF(Table13[[#This Row],[Zamówienie - Ilosc SKU '[Szt']]]=0,"Niezamówione produkty","Zamówione produkty")</f>
        <v>Niezamówione produkty</v>
      </c>
      <c r="Y73" s="34" t="s">
        <v>90</v>
      </c>
      <c r="Z73" s="34">
        <v>20</v>
      </c>
      <c r="AA73" s="34">
        <v>160</v>
      </c>
      <c r="AB73" s="34">
        <v>1120</v>
      </c>
      <c r="AC73" s="34">
        <f>+Table13[[#This Row],[Na Palecie]]/Table13[[#This Row],[W Outer]]</f>
        <v>56</v>
      </c>
      <c r="AD73" s="34">
        <f>+Table13[[#This Row],[Na Palecie]]/Table13[[#This Row],[Na 
Warstwie]]</f>
        <v>7</v>
      </c>
      <c r="AE73" s="37" t="s">
        <v>213</v>
      </c>
      <c r="AF73" s="37" t="s">
        <v>90</v>
      </c>
      <c r="AG73" s="37" t="s">
        <v>214</v>
      </c>
      <c r="AH73" s="37" t="s">
        <v>215</v>
      </c>
      <c r="AI73" s="37"/>
      <c r="AJ73" s="37" t="s">
        <v>6697</v>
      </c>
      <c r="AK73" s="37" t="s">
        <v>91</v>
      </c>
      <c r="AL73" s="37" t="str">
        <f>_xlfn.XLOOKUP(Table13[[#This Row],[Rabat Indywidualny]],'PC2 code'!A:A,'PC2 code'!B:B,0)</f>
        <v>00</v>
      </c>
      <c r="AM73" s="9"/>
      <c r="AP73" s="9"/>
    </row>
    <row r="74" spans="1:42" s="64" customFormat="1" ht="15.75" customHeight="1" x14ac:dyDescent="0.35">
      <c r="A74" s="73" t="s">
        <v>5318</v>
      </c>
      <c r="B74" s="73" t="str">
        <f>TEXT(Table13[[#This Row],[Kod EAN 
(Sku)]],"0000000000000")</f>
        <v>3086123773332</v>
      </c>
      <c r="C74" s="78" t="str">
        <f>IF(AND(Table13[[#This Row],[Kod EAN 
(Szt)]]&lt;&gt;0,Table13[[#This Row],[Kod EAN 
(Szt)]]&lt;&gt;"0"),TEXT(Table13[[#This Row],[Kod EAN 
(Szt)]],"0000000000000"),"")</f>
        <v/>
      </c>
      <c r="D74" s="79" t="s">
        <v>5989</v>
      </c>
      <c r="E74" s="27" t="s">
        <v>7</v>
      </c>
      <c r="F74" s="28" t="s">
        <v>89</v>
      </c>
      <c r="G74" s="29"/>
      <c r="H74" s="66">
        <v>35.119999999999997</v>
      </c>
      <c r="I74" s="67"/>
      <c r="J74" s="51">
        <f>Table13[[#This Row],[Cena Netto]]*(1-Table13[[#This Row],[Rabat Długoterminowy]])</f>
        <v>35.119999999999997</v>
      </c>
      <c r="K74" s="80">
        <f>IF(TRIM($D$8)='Payment Term'!A$1,1-(1-$D$9)*(1-2%),$D$9)</f>
        <v>0.25</v>
      </c>
      <c r="L74" s="35"/>
      <c r="M74" s="81">
        <f>1-(1-Table13[[#This Row],[Rabat Długoterminowy]])*(1-Table13[[#This Row],[Dodatkowy rabat kwartału (składany)]])</f>
        <v>0</v>
      </c>
      <c r="N74" s="52">
        <v>0</v>
      </c>
      <c r="O74" s="31">
        <f>ROUND(Table13[[#This Row],[Cena Netto Po Rabacie Długoterminowym]]*(1-Table13[[#This Row],[Rabat Podstawowy]])*(1-Table13[[#This Row],[Dodatkowy rabat kwartału (składany)]])*(1-Table13[[#This Row],[Rabat Indywidualny]]),2)</f>
        <v>26.34</v>
      </c>
      <c r="P74" s="31">
        <f>Table13[[#This Row],[Сena SKU Po Wszystkich Rabatach]]/Table13[[#This Row],[Szt/
Opak.]]</f>
        <v>1.3169999999999999</v>
      </c>
      <c r="Q74" s="94" t="s">
        <v>2460</v>
      </c>
      <c r="R74" s="36" t="s">
        <v>6200</v>
      </c>
      <c r="S74" s="91">
        <f>IF(ISERROR(Table13[[#This Row],[W Inner]]),Table13[[#This Row],[W Outer]],IF(AND(Table13[[#This Row],[W Inner]]&gt;0,Table13[[#This Row],[W Inner]]&lt;&gt;"0"),Table13[[#This Row],[W Inner]],Table13[[#This Row],[W Outer]]))</f>
        <v>20</v>
      </c>
      <c r="T74" s="86"/>
      <c r="U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4" s="49">
        <f>IF(Table13[[#This Row],[Zamówienie - Ilosc SKU '[Szt']]]=0,0,MOD(Table13[[#This Row],[Zamówienie - Ilosc SKU '[Szt']]],Table13[[#This Row],[Min. Ilość Zam. Sku]])-0.5)</f>
        <v>0</v>
      </c>
      <c r="W74" s="31">
        <f>Table13[[#This Row],[Сena SKU Po Wszystkich Rabatach]]*U74</f>
        <v>0</v>
      </c>
      <c r="X74" s="33" t="str">
        <f>IF(Table13[[#This Row],[Zamówienie - Ilosc SKU '[Szt']]]=0,"Niezamówione produkty","Zamówione produkty")</f>
        <v>Niezamówione produkty</v>
      </c>
      <c r="Y74" s="34" t="s">
        <v>90</v>
      </c>
      <c r="Z74" s="34">
        <v>20</v>
      </c>
      <c r="AA74" s="34">
        <v>200</v>
      </c>
      <c r="AB74" s="34">
        <v>1000</v>
      </c>
      <c r="AC74" s="34">
        <f>+Table13[[#This Row],[Na Palecie]]/Table13[[#This Row],[W Outer]]</f>
        <v>50</v>
      </c>
      <c r="AD74" s="34">
        <f>+Table13[[#This Row],[Na Palecie]]/Table13[[#This Row],[Na 
Warstwie]]</f>
        <v>5</v>
      </c>
      <c r="AE74" s="37" t="s">
        <v>6230</v>
      </c>
      <c r="AF74" s="37" t="s">
        <v>90</v>
      </c>
      <c r="AG74" s="37" t="s">
        <v>6372</v>
      </c>
      <c r="AH74" s="37" t="s">
        <v>6373</v>
      </c>
      <c r="AI74" s="37"/>
      <c r="AJ74" s="37" t="s">
        <v>6697</v>
      </c>
      <c r="AK74" s="37" t="s">
        <v>91</v>
      </c>
      <c r="AL74" s="37" t="str">
        <f>_xlfn.XLOOKUP(Table13[[#This Row],[Rabat Indywidualny]],'PC2 code'!A:A,'PC2 code'!B:B,0)</f>
        <v>00</v>
      </c>
      <c r="AM74" s="9"/>
      <c r="AP74" s="9"/>
    </row>
    <row r="75" spans="1:42" s="64" customFormat="1" ht="15.75" customHeight="1" x14ac:dyDescent="0.35">
      <c r="A75" s="73" t="s">
        <v>5319</v>
      </c>
      <c r="B75" s="73" t="str">
        <f>TEXT(Table13[[#This Row],[Kod EAN 
(Sku)]],"0000000000000")</f>
        <v>3086123379695</v>
      </c>
      <c r="C75" s="78" t="str">
        <f>IF(AND(Table13[[#This Row],[Kod EAN 
(Szt)]]&lt;&gt;0,Table13[[#This Row],[Kod EAN 
(Szt)]]&lt;&gt;"0"),TEXT(Table13[[#This Row],[Kod EAN 
(Szt)]],"0000000000000"),"")</f>
        <v/>
      </c>
      <c r="D75" s="79" t="s">
        <v>216</v>
      </c>
      <c r="E75" s="27" t="s">
        <v>7</v>
      </c>
      <c r="F75" s="28" t="s">
        <v>89</v>
      </c>
      <c r="G75" s="29"/>
      <c r="H75" s="66">
        <v>32.799999999999997</v>
      </c>
      <c r="I75" s="67"/>
      <c r="J75" s="51">
        <f>Table13[[#This Row],[Cena Netto]]*(1-Table13[[#This Row],[Rabat Długoterminowy]])</f>
        <v>32.799999999999997</v>
      </c>
      <c r="K75" s="80">
        <f>IF(TRIM($D$8)='Payment Term'!A$1,1-(1-$D$9)*(1-2%),$D$9)</f>
        <v>0.25</v>
      </c>
      <c r="L75" s="35"/>
      <c r="M75" s="81">
        <f>1-(1-Table13[[#This Row],[Rabat Długoterminowy]])*(1-Table13[[#This Row],[Dodatkowy rabat kwartału (składany)]])</f>
        <v>0</v>
      </c>
      <c r="N75" s="52">
        <v>0</v>
      </c>
      <c r="O75" s="31">
        <f>ROUND(Table13[[#This Row],[Cena Netto Po Rabacie Długoterminowym]]*(1-Table13[[#This Row],[Rabat Podstawowy]])*(1-Table13[[#This Row],[Dodatkowy rabat kwartału (składany)]])*(1-Table13[[#This Row],[Rabat Indywidualny]]),2)</f>
        <v>24.6</v>
      </c>
      <c r="P75" s="31">
        <f>Table13[[#This Row],[Сena SKU Po Wszystkich Rabatach]]/Table13[[#This Row],[Szt/
Opak.]]</f>
        <v>1.23</v>
      </c>
      <c r="Q75" s="94" t="s">
        <v>2460</v>
      </c>
      <c r="R75" s="36" t="s">
        <v>6200</v>
      </c>
      <c r="S75" s="91">
        <f>IF(ISERROR(Table13[[#This Row],[W Inner]]),Table13[[#This Row],[W Outer]],IF(AND(Table13[[#This Row],[W Inner]]&gt;0,Table13[[#This Row],[W Inner]]&lt;&gt;"0"),Table13[[#This Row],[W Inner]],Table13[[#This Row],[W Outer]]))</f>
        <v>50</v>
      </c>
      <c r="T75" s="86"/>
      <c r="U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5" s="49">
        <f>IF(Table13[[#This Row],[Zamówienie - Ilosc SKU '[Szt']]]=0,0,MOD(Table13[[#This Row],[Zamówienie - Ilosc SKU '[Szt']]],Table13[[#This Row],[Min. Ilość Zam. Sku]])-0.5)</f>
        <v>0</v>
      </c>
      <c r="W75" s="31">
        <f>Table13[[#This Row],[Сena SKU Po Wszystkich Rabatach]]*U75</f>
        <v>0</v>
      </c>
      <c r="X75" s="33" t="str">
        <f>IF(Table13[[#This Row],[Zamówienie - Ilosc SKU '[Szt']]]=0,"Niezamówione produkty","Zamówione produkty")</f>
        <v>Niezamówione produkty</v>
      </c>
      <c r="Y75" s="34" t="s">
        <v>90</v>
      </c>
      <c r="Z75" s="34">
        <v>50</v>
      </c>
      <c r="AA75" s="34">
        <v>450</v>
      </c>
      <c r="AB75" s="34">
        <v>1800</v>
      </c>
      <c r="AC75" s="34">
        <f>+Table13[[#This Row],[Na Palecie]]/Table13[[#This Row],[W Outer]]</f>
        <v>36</v>
      </c>
      <c r="AD75" s="34">
        <f>+Table13[[#This Row],[Na Palecie]]/Table13[[#This Row],[Na 
Warstwie]]</f>
        <v>4</v>
      </c>
      <c r="AE75" s="37" t="s">
        <v>217</v>
      </c>
      <c r="AF75" s="37" t="s">
        <v>90</v>
      </c>
      <c r="AG75" s="37" t="s">
        <v>218</v>
      </c>
      <c r="AH75" s="37" t="s">
        <v>219</v>
      </c>
      <c r="AI75" s="37"/>
      <c r="AJ75" s="37" t="s">
        <v>6697</v>
      </c>
      <c r="AK75" s="37" t="s">
        <v>91</v>
      </c>
      <c r="AL75" s="37" t="str">
        <f>_xlfn.XLOOKUP(Table13[[#This Row],[Rabat Indywidualny]],'PC2 code'!A:A,'PC2 code'!B:B,0)</f>
        <v>00</v>
      </c>
      <c r="AM75" s="9"/>
      <c r="AP75" s="9"/>
    </row>
    <row r="76" spans="1:42" ht="15.75" customHeight="1" x14ac:dyDescent="0.35">
      <c r="A76" s="73" t="s">
        <v>5320</v>
      </c>
      <c r="B76" s="73" t="str">
        <f>TEXT(Table13[[#This Row],[Kod EAN 
(Sku)]],"0000000000000")</f>
        <v>3086123272095</v>
      </c>
      <c r="C76" s="78" t="str">
        <f>IF(AND(Table13[[#This Row],[Kod EAN 
(Szt)]]&lt;&gt;0,Table13[[#This Row],[Kod EAN 
(Szt)]]&lt;&gt;"0"),TEXT(Table13[[#This Row],[Kod EAN 
(Szt)]],"0000000000000"),"")</f>
        <v/>
      </c>
      <c r="D76" s="79" t="s">
        <v>5990</v>
      </c>
      <c r="E76" s="27" t="s">
        <v>7</v>
      </c>
      <c r="F76" s="28" t="s">
        <v>89</v>
      </c>
      <c r="G76" s="29"/>
      <c r="H76" s="66">
        <v>8.33</v>
      </c>
      <c r="I76" s="67"/>
      <c r="J76" s="51">
        <f>Table13[[#This Row],[Cena Netto]]*(1-Table13[[#This Row],[Rabat Długoterminowy]])</f>
        <v>8.33</v>
      </c>
      <c r="K76" s="80">
        <f>IF(TRIM($D$8)='Payment Term'!A$1,1-(1-$D$9)*(1-2%),$D$9)</f>
        <v>0.25</v>
      </c>
      <c r="L76" s="35"/>
      <c r="M76" s="81">
        <f>1-(1-Table13[[#This Row],[Rabat Długoterminowy]])*(1-Table13[[#This Row],[Dodatkowy rabat kwartału (składany)]])</f>
        <v>0</v>
      </c>
      <c r="N76" s="52">
        <v>0</v>
      </c>
      <c r="O76" s="31">
        <f>ROUND(Table13[[#This Row],[Cena Netto Po Rabacie Długoterminowym]]*(1-Table13[[#This Row],[Rabat Podstawowy]])*(1-Table13[[#This Row],[Dodatkowy rabat kwartału (składany)]])*(1-Table13[[#This Row],[Rabat Indywidualny]]),2)</f>
        <v>6.25</v>
      </c>
      <c r="P76" s="31">
        <f>Table13[[#This Row],[Сena SKU Po Wszystkich Rabatach]]/Table13[[#This Row],[Szt/
Opak.]]</f>
        <v>1.5625</v>
      </c>
      <c r="Q76" s="94" t="s">
        <v>6198</v>
      </c>
      <c r="R76" s="36" t="s">
        <v>2460</v>
      </c>
      <c r="S76" s="91">
        <f>IF(ISERROR(Table13[[#This Row],[W Inner]]),Table13[[#This Row],[W Outer]],IF(AND(Table13[[#This Row],[W Inner]]&gt;0,Table13[[#This Row],[W Inner]]&lt;&gt;"0"),Table13[[#This Row],[W Inner]],Table13[[#This Row],[W Outer]]))</f>
        <v>20</v>
      </c>
      <c r="T76" s="86"/>
      <c r="U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6" s="49">
        <f>IF(Table13[[#This Row],[Zamówienie - Ilosc SKU '[Szt']]]=0,0,MOD(Table13[[#This Row],[Zamówienie - Ilosc SKU '[Szt']]],Table13[[#This Row],[Min. Ilość Zam. Sku]])-0.5)</f>
        <v>0</v>
      </c>
      <c r="W76" s="31">
        <f>Table13[[#This Row],[Сena SKU Po Wszystkich Rabatach]]*U76</f>
        <v>0</v>
      </c>
      <c r="X76" s="33" t="str">
        <f>IF(Table13[[#This Row],[Zamówienie - Ilosc SKU '[Szt']]]=0,"Niezamówione produkty","Zamówione produkty")</f>
        <v>Niezamówione produkty</v>
      </c>
      <c r="Y76" s="34" t="s">
        <v>90</v>
      </c>
      <c r="Z76" s="34">
        <v>20</v>
      </c>
      <c r="AA76" s="34">
        <v>560</v>
      </c>
      <c r="AB76" s="34">
        <v>5040</v>
      </c>
      <c r="AC76" s="34">
        <f>+Table13[[#This Row],[Na Palecie]]/Table13[[#This Row],[W Outer]]</f>
        <v>252</v>
      </c>
      <c r="AD76" s="34">
        <f>+Table13[[#This Row],[Na Palecie]]/Table13[[#This Row],[Na 
Warstwie]]</f>
        <v>9</v>
      </c>
      <c r="AE76" s="37" t="s">
        <v>6231</v>
      </c>
      <c r="AF76" s="37" t="s">
        <v>90</v>
      </c>
      <c r="AG76" s="37" t="s">
        <v>6374</v>
      </c>
      <c r="AH76" s="37" t="s">
        <v>6375</v>
      </c>
      <c r="AI76" s="37"/>
      <c r="AJ76" s="37" t="s">
        <v>6697</v>
      </c>
      <c r="AK76" s="37" t="s">
        <v>91</v>
      </c>
      <c r="AL76" s="37" t="str">
        <f>_xlfn.XLOOKUP(Table13[[#This Row],[Rabat Indywidualny]],'PC2 code'!A:A,'PC2 code'!B:B,0)</f>
        <v>00</v>
      </c>
    </row>
    <row r="77" spans="1:42" ht="15.75" customHeight="1" x14ac:dyDescent="0.35">
      <c r="A77" s="73" t="s">
        <v>5321</v>
      </c>
      <c r="B77" s="73" t="str">
        <f>TEXT(Table13[[#This Row],[Kod EAN 
(Sku)]],"0000000000000")</f>
        <v>3086123764033</v>
      </c>
      <c r="C77" s="78" t="str">
        <f>IF(AND(Table13[[#This Row],[Kod EAN 
(Szt)]]&lt;&gt;0,Table13[[#This Row],[Kod EAN 
(Szt)]]&lt;&gt;"0"),TEXT(Table13[[#This Row],[Kod EAN 
(Szt)]],"0000000000000"),"")</f>
        <v/>
      </c>
      <c r="D77" s="79" t="s">
        <v>5991</v>
      </c>
      <c r="E77" s="27" t="s">
        <v>7</v>
      </c>
      <c r="F77" s="28" t="s">
        <v>89</v>
      </c>
      <c r="G77" s="29"/>
      <c r="H77" s="66">
        <v>8.33</v>
      </c>
      <c r="I77" s="67"/>
      <c r="J77" s="51">
        <f>Table13[[#This Row],[Cena Netto]]*(1-Table13[[#This Row],[Rabat Długoterminowy]])</f>
        <v>8.33</v>
      </c>
      <c r="K77" s="80">
        <f>IF(TRIM($D$8)='Payment Term'!A$1,1-(1-$D$9)*(1-2%),$D$9)</f>
        <v>0.25</v>
      </c>
      <c r="L77" s="35"/>
      <c r="M77" s="81">
        <f>1-(1-Table13[[#This Row],[Rabat Długoterminowy]])*(1-Table13[[#This Row],[Dodatkowy rabat kwartału (składany)]])</f>
        <v>0</v>
      </c>
      <c r="N77" s="52">
        <v>0</v>
      </c>
      <c r="O77" s="31">
        <f>ROUND(Table13[[#This Row],[Cena Netto Po Rabacie Długoterminowym]]*(1-Table13[[#This Row],[Rabat Podstawowy]])*(1-Table13[[#This Row],[Dodatkowy rabat kwartału (składany)]])*(1-Table13[[#This Row],[Rabat Indywidualny]]),2)</f>
        <v>6.25</v>
      </c>
      <c r="P77" s="31">
        <f>Table13[[#This Row],[Сena SKU Po Wszystkich Rabatach]]/Table13[[#This Row],[Szt/
Opak.]]</f>
        <v>1.5625</v>
      </c>
      <c r="Q77" s="94" t="s">
        <v>6198</v>
      </c>
      <c r="R77" s="36" t="s">
        <v>2460</v>
      </c>
      <c r="S77" s="91">
        <f>IF(ISERROR(Table13[[#This Row],[W Inner]]),Table13[[#This Row],[W Outer]],IF(AND(Table13[[#This Row],[W Inner]]&gt;0,Table13[[#This Row],[W Inner]]&lt;&gt;"0"),Table13[[#This Row],[W Inner]],Table13[[#This Row],[W Outer]]))</f>
        <v>20</v>
      </c>
      <c r="T77" s="86"/>
      <c r="U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7" s="49">
        <f>IF(Table13[[#This Row],[Zamówienie - Ilosc SKU '[Szt']]]=0,0,MOD(Table13[[#This Row],[Zamówienie - Ilosc SKU '[Szt']]],Table13[[#This Row],[Min. Ilość Zam. Sku]])-0.5)</f>
        <v>0</v>
      </c>
      <c r="W77" s="31">
        <f>Table13[[#This Row],[Сena SKU Po Wszystkich Rabatach]]*U77</f>
        <v>0</v>
      </c>
      <c r="X77" s="33" t="str">
        <f>IF(Table13[[#This Row],[Zamówienie - Ilosc SKU '[Szt']]]=0,"Niezamówione produkty","Zamówione produkty")</f>
        <v>Niezamówione produkty</v>
      </c>
      <c r="Y77" s="34" t="s">
        <v>90</v>
      </c>
      <c r="Z77" s="34">
        <v>20</v>
      </c>
      <c r="AA77" s="34">
        <v>680</v>
      </c>
      <c r="AB77" s="34">
        <v>3400</v>
      </c>
      <c r="AC77" s="34">
        <f>+Table13[[#This Row],[Na Palecie]]/Table13[[#This Row],[W Outer]]</f>
        <v>170</v>
      </c>
      <c r="AD77" s="34">
        <f>+Table13[[#This Row],[Na Palecie]]/Table13[[#This Row],[Na 
Warstwie]]</f>
        <v>5</v>
      </c>
      <c r="AE77" s="37" t="s">
        <v>6232</v>
      </c>
      <c r="AF77" s="37" t="s">
        <v>90</v>
      </c>
      <c r="AG77" s="37" t="s">
        <v>6376</v>
      </c>
      <c r="AH77" s="37" t="s">
        <v>6377</v>
      </c>
      <c r="AI77" s="37"/>
      <c r="AJ77" s="37" t="s">
        <v>6697</v>
      </c>
      <c r="AK77" s="37" t="s">
        <v>91</v>
      </c>
      <c r="AL77" s="37" t="str">
        <f>_xlfn.XLOOKUP(Table13[[#This Row],[Rabat Indywidualny]],'PC2 code'!A:A,'PC2 code'!B:B,0)</f>
        <v>00</v>
      </c>
    </row>
    <row r="78" spans="1:42" s="64" customFormat="1" ht="15.75" customHeight="1" x14ac:dyDescent="0.35">
      <c r="A78" s="73" t="s">
        <v>5322</v>
      </c>
      <c r="B78" s="73" t="str">
        <f>TEXT(Table13[[#This Row],[Kod EAN 
(Sku)]],"0000000000000")</f>
        <v>3086123679412</v>
      </c>
      <c r="C78" s="78" t="str">
        <f>IF(AND(Table13[[#This Row],[Kod EAN 
(Szt)]]&lt;&gt;0,Table13[[#This Row],[Kod EAN 
(Szt)]]&lt;&gt;"0"),TEXT(Table13[[#This Row],[Kod EAN 
(Szt)]],"0000000000000"),"")</f>
        <v/>
      </c>
      <c r="D78" s="79" t="s">
        <v>5992</v>
      </c>
      <c r="E78" s="27" t="s">
        <v>7</v>
      </c>
      <c r="F78" s="28" t="s">
        <v>89</v>
      </c>
      <c r="G78" s="29"/>
      <c r="H78" s="66">
        <v>13.97</v>
      </c>
      <c r="I78" s="67"/>
      <c r="J78" s="51">
        <f>Table13[[#This Row],[Cena Netto]]*(1-Table13[[#This Row],[Rabat Długoterminowy]])</f>
        <v>13.97</v>
      </c>
      <c r="K78" s="80">
        <f>IF(TRIM($D$8)='Payment Term'!A$1,1-(1-$D$9)*(1-2%),$D$9)</f>
        <v>0.25</v>
      </c>
      <c r="L78" s="35"/>
      <c r="M78" s="81">
        <f>1-(1-Table13[[#This Row],[Rabat Długoterminowy]])*(1-Table13[[#This Row],[Dodatkowy rabat kwartału (składany)]])</f>
        <v>0</v>
      </c>
      <c r="N78" s="52">
        <v>0</v>
      </c>
      <c r="O78" s="31">
        <f>ROUND(Table13[[#This Row],[Cena Netto Po Rabacie Długoterminowym]]*(1-Table13[[#This Row],[Rabat Podstawowy]])*(1-Table13[[#This Row],[Dodatkowy rabat kwartału (składany)]])*(1-Table13[[#This Row],[Rabat Indywidualny]]),2)</f>
        <v>10.48</v>
      </c>
      <c r="P78" s="31">
        <f>Table13[[#This Row],[Сena SKU Po Wszystkich Rabatach]]/Table13[[#This Row],[Szt/
Opak.]]</f>
        <v>1.31</v>
      </c>
      <c r="Q78" s="94" t="s">
        <v>6199</v>
      </c>
      <c r="R78" s="36" t="s">
        <v>2440</v>
      </c>
      <c r="S78" s="91">
        <f>IF(ISERROR(Table13[[#This Row],[W Inner]]),Table13[[#This Row],[W Outer]],IF(AND(Table13[[#This Row],[W Inner]]&gt;0,Table13[[#This Row],[W Inner]]&lt;&gt;"0"),Table13[[#This Row],[W Inner]],Table13[[#This Row],[W Outer]]))</f>
        <v>10</v>
      </c>
      <c r="T78" s="86"/>
      <c r="U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8" s="49">
        <f>IF(Table13[[#This Row],[Zamówienie - Ilosc SKU '[Szt']]]=0,0,MOD(Table13[[#This Row],[Zamówienie - Ilosc SKU '[Szt']]],Table13[[#This Row],[Min. Ilość Zam. Sku]])-0.5)</f>
        <v>0</v>
      </c>
      <c r="W78" s="31">
        <f>Table13[[#This Row],[Сena SKU Po Wszystkich Rabatach]]*U78</f>
        <v>0</v>
      </c>
      <c r="X78" s="33" t="str">
        <f>IF(Table13[[#This Row],[Zamówienie - Ilosc SKU '[Szt']]]=0,"Niezamówione produkty","Zamówione produkty")</f>
        <v>Niezamówione produkty</v>
      </c>
      <c r="Y78" s="34" t="s">
        <v>90</v>
      </c>
      <c r="Z78" s="34">
        <v>10</v>
      </c>
      <c r="AA78" s="34">
        <v>280</v>
      </c>
      <c r="AB78" s="34">
        <v>2240</v>
      </c>
      <c r="AC78" s="34">
        <f>+Table13[[#This Row],[Na Palecie]]/Table13[[#This Row],[W Outer]]</f>
        <v>224</v>
      </c>
      <c r="AD78" s="34">
        <f>+Table13[[#This Row],[Na Palecie]]/Table13[[#This Row],[Na 
Warstwie]]</f>
        <v>8</v>
      </c>
      <c r="AE78" s="37" t="s">
        <v>6233</v>
      </c>
      <c r="AF78" s="37" t="s">
        <v>90</v>
      </c>
      <c r="AG78" s="37" t="s">
        <v>6378</v>
      </c>
      <c r="AH78" s="37" t="s">
        <v>6379</v>
      </c>
      <c r="AI78" s="37"/>
      <c r="AJ78" s="37" t="s">
        <v>6697</v>
      </c>
      <c r="AK78" s="37" t="s">
        <v>91</v>
      </c>
      <c r="AL78" s="37" t="str">
        <f>_xlfn.XLOOKUP(Table13[[#This Row],[Rabat Indywidualny]],'PC2 code'!A:A,'PC2 code'!B:B,0)</f>
        <v>00</v>
      </c>
      <c r="AM78" s="9"/>
      <c r="AP78" s="9"/>
    </row>
    <row r="79" spans="1:42" ht="15.75" customHeight="1" x14ac:dyDescent="0.35">
      <c r="A79" s="73" t="s">
        <v>5323</v>
      </c>
      <c r="B79" s="73" t="str">
        <f>TEXT(Table13[[#This Row],[Kod EAN 
(Sku)]],"0000000000000")</f>
        <v>3086123272101</v>
      </c>
      <c r="C79" s="78" t="str">
        <f>IF(AND(Table13[[#This Row],[Kod EAN 
(Szt)]]&lt;&gt;0,Table13[[#This Row],[Kod EAN 
(Szt)]]&lt;&gt;"0"),TEXT(Table13[[#This Row],[Kod EAN 
(Szt)]],"0000000000000"),"")</f>
        <v/>
      </c>
      <c r="D79" s="79" t="s">
        <v>5993</v>
      </c>
      <c r="E79" s="27" t="s">
        <v>7</v>
      </c>
      <c r="F79" s="28" t="s">
        <v>89</v>
      </c>
      <c r="G79" s="29"/>
      <c r="H79" s="66">
        <v>32.799999999999997</v>
      </c>
      <c r="I79" s="67"/>
      <c r="J79" s="51">
        <f>Table13[[#This Row],[Cena Netto]]*(1-Table13[[#This Row],[Rabat Długoterminowy]])</f>
        <v>32.799999999999997</v>
      </c>
      <c r="K79" s="80">
        <f>IF(TRIM($D$8)='Payment Term'!A$1,1-(1-$D$9)*(1-2%),$D$9)</f>
        <v>0.25</v>
      </c>
      <c r="L79" s="35"/>
      <c r="M79" s="81">
        <f>1-(1-Table13[[#This Row],[Rabat Długoterminowy]])*(1-Table13[[#This Row],[Dodatkowy rabat kwartału (składany)]])</f>
        <v>0</v>
      </c>
      <c r="N79" s="52">
        <v>0</v>
      </c>
      <c r="O79" s="31">
        <f>ROUND(Table13[[#This Row],[Cena Netto Po Rabacie Długoterminowym]]*(1-Table13[[#This Row],[Rabat Podstawowy]])*(1-Table13[[#This Row],[Dodatkowy rabat kwartału (składany)]])*(1-Table13[[#This Row],[Rabat Indywidualny]]),2)</f>
        <v>24.6</v>
      </c>
      <c r="P79" s="31">
        <f>Table13[[#This Row],[Сena SKU Po Wszystkich Rabatach]]/Table13[[#This Row],[Szt/
Opak.]]</f>
        <v>1.23</v>
      </c>
      <c r="Q79" s="94" t="s">
        <v>2460</v>
      </c>
      <c r="R79" s="36" t="s">
        <v>6200</v>
      </c>
      <c r="S79" s="91">
        <f>IF(ISERROR(Table13[[#This Row],[W Inner]]),Table13[[#This Row],[W Outer]],IF(AND(Table13[[#This Row],[W Inner]]&gt;0,Table13[[#This Row],[W Inner]]&lt;&gt;"0"),Table13[[#This Row],[W Inner]],Table13[[#This Row],[W Outer]]))</f>
        <v>18</v>
      </c>
      <c r="T79" s="86"/>
      <c r="U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9" s="49">
        <f>IF(Table13[[#This Row],[Zamówienie - Ilosc SKU '[Szt']]]=0,0,MOD(Table13[[#This Row],[Zamówienie - Ilosc SKU '[Szt']]],Table13[[#This Row],[Min. Ilość Zam. Sku]])-0.5)</f>
        <v>0</v>
      </c>
      <c r="W79" s="31">
        <f>Table13[[#This Row],[Сena SKU Po Wszystkich Rabatach]]*U79</f>
        <v>0</v>
      </c>
      <c r="X79" s="33" t="str">
        <f>IF(Table13[[#This Row],[Zamówienie - Ilosc SKU '[Szt']]]=0,"Niezamówione produkty","Zamówione produkty")</f>
        <v>Niezamówione produkty</v>
      </c>
      <c r="Y79" s="34" t="s">
        <v>90</v>
      </c>
      <c r="Z79" s="34">
        <v>18</v>
      </c>
      <c r="AA79" s="34">
        <v>342</v>
      </c>
      <c r="AB79" s="34">
        <v>1710</v>
      </c>
      <c r="AC79" s="34">
        <f>+Table13[[#This Row],[Na Palecie]]/Table13[[#This Row],[W Outer]]</f>
        <v>95</v>
      </c>
      <c r="AD79" s="34">
        <f>+Table13[[#This Row],[Na Palecie]]/Table13[[#This Row],[Na 
Warstwie]]</f>
        <v>5</v>
      </c>
      <c r="AE79" s="37" t="s">
        <v>6234</v>
      </c>
      <c r="AF79" s="37" t="s">
        <v>90</v>
      </c>
      <c r="AG79" s="37" t="s">
        <v>6380</v>
      </c>
      <c r="AH79" s="37" t="s">
        <v>6381</v>
      </c>
      <c r="AI79" s="37"/>
      <c r="AJ79" s="37" t="s">
        <v>6697</v>
      </c>
      <c r="AK79" s="37" t="s">
        <v>91</v>
      </c>
      <c r="AL79" s="37" t="str">
        <f>_xlfn.XLOOKUP(Table13[[#This Row],[Rabat Indywidualny]],'PC2 code'!A:A,'PC2 code'!B:B,0)</f>
        <v>00</v>
      </c>
    </row>
    <row r="80" spans="1:42" ht="15.75" customHeight="1" x14ac:dyDescent="0.35">
      <c r="A80" s="73" t="s">
        <v>5324</v>
      </c>
      <c r="B80" s="73" t="str">
        <f>TEXT(Table13[[#This Row],[Kod EAN 
(Sku)]],"0000000000000")</f>
        <v>3086123175570</v>
      </c>
      <c r="C80" s="78" t="str">
        <f>IF(AND(Table13[[#This Row],[Kod EAN 
(Szt)]]&lt;&gt;0,Table13[[#This Row],[Kod EAN 
(Szt)]]&lt;&gt;"0"),TEXT(Table13[[#This Row],[Kod EAN 
(Szt)]],"0000000000000"),"")</f>
        <v/>
      </c>
      <c r="D80" s="79" t="s">
        <v>220</v>
      </c>
      <c r="E80" s="27" t="s">
        <v>7</v>
      </c>
      <c r="F80" s="28" t="s">
        <v>89</v>
      </c>
      <c r="G80" s="29"/>
      <c r="H80" s="66">
        <v>66.42</v>
      </c>
      <c r="I80" s="67"/>
      <c r="J80" s="51">
        <f>Table13[[#This Row],[Cena Netto]]*(1-Table13[[#This Row],[Rabat Długoterminowy]])</f>
        <v>66.42</v>
      </c>
      <c r="K80" s="80">
        <f>IF(TRIM($D$8)='Payment Term'!A$1,1-(1-$D$9)*(1-2%),$D$9)</f>
        <v>0.25</v>
      </c>
      <c r="L80" s="35"/>
      <c r="M80" s="81">
        <f>1-(1-Table13[[#This Row],[Rabat Długoterminowy]])*(1-Table13[[#This Row],[Dodatkowy rabat kwartału (składany)]])</f>
        <v>0</v>
      </c>
      <c r="N80" s="52">
        <v>0</v>
      </c>
      <c r="O80" s="31">
        <f>ROUND(Table13[[#This Row],[Cena Netto Po Rabacie Długoterminowym]]*(1-Table13[[#This Row],[Rabat Podstawowy]])*(1-Table13[[#This Row],[Dodatkowy rabat kwartału (składany)]])*(1-Table13[[#This Row],[Rabat Indywidualny]]),2)</f>
        <v>49.82</v>
      </c>
      <c r="P80" s="31">
        <f>Table13[[#This Row],[Сena SKU Po Wszystkich Rabatach]]/Table13[[#This Row],[Szt/
Opak.]]</f>
        <v>0.99639999999999995</v>
      </c>
      <c r="Q80" s="94" t="s">
        <v>2520</v>
      </c>
      <c r="R80" s="36" t="s">
        <v>6200</v>
      </c>
      <c r="S80" s="91">
        <f>IF(ISERROR(Table13[[#This Row],[W Inner]]),Table13[[#This Row],[W Outer]],IF(AND(Table13[[#This Row],[W Inner]]&gt;0,Table13[[#This Row],[W Inner]]&lt;&gt;"0"),Table13[[#This Row],[W Inner]],Table13[[#This Row],[W Outer]]))</f>
        <v>20</v>
      </c>
      <c r="T80" s="86"/>
      <c r="U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0" s="49">
        <f>IF(Table13[[#This Row],[Zamówienie - Ilosc SKU '[Szt']]]=0,0,MOD(Table13[[#This Row],[Zamówienie - Ilosc SKU '[Szt']]],Table13[[#This Row],[Min. Ilość Zam. Sku]])-0.5)</f>
        <v>0</v>
      </c>
      <c r="W80" s="31">
        <f>Table13[[#This Row],[Сena SKU Po Wszystkich Rabatach]]*U80</f>
        <v>0</v>
      </c>
      <c r="X80" s="33" t="str">
        <f>IF(Table13[[#This Row],[Zamówienie - Ilosc SKU '[Szt']]]=0,"Niezamówione produkty","Zamówione produkty")</f>
        <v>Niezamówione produkty</v>
      </c>
      <c r="Y80" s="34" t="s">
        <v>90</v>
      </c>
      <c r="Z80" s="34">
        <v>20</v>
      </c>
      <c r="AA80" s="34">
        <v>120</v>
      </c>
      <c r="AB80" s="34">
        <v>720</v>
      </c>
      <c r="AC80" s="34">
        <f>+Table13[[#This Row],[Na Palecie]]/Table13[[#This Row],[W Outer]]</f>
        <v>36</v>
      </c>
      <c r="AD80" s="34">
        <f>+Table13[[#This Row],[Na Palecie]]/Table13[[#This Row],[Na 
Warstwie]]</f>
        <v>6</v>
      </c>
      <c r="AE80" s="37" t="s">
        <v>221</v>
      </c>
      <c r="AF80" s="37" t="s">
        <v>90</v>
      </c>
      <c r="AG80" s="37" t="s">
        <v>222</v>
      </c>
      <c r="AH80" s="37" t="s">
        <v>223</v>
      </c>
      <c r="AI80" s="37"/>
      <c r="AJ80" s="37" t="s">
        <v>6697</v>
      </c>
      <c r="AK80" s="37" t="s">
        <v>91</v>
      </c>
      <c r="AL80" s="37" t="str">
        <f>_xlfn.XLOOKUP(Table13[[#This Row],[Rabat Indywidualny]],'PC2 code'!A:A,'PC2 code'!B:B,0)</f>
        <v>00</v>
      </c>
    </row>
    <row r="81" spans="1:42" ht="15.75" customHeight="1" x14ac:dyDescent="0.35">
      <c r="A81" s="73" t="s">
        <v>5325</v>
      </c>
      <c r="B81" s="73" t="str">
        <f>TEXT(Table13[[#This Row],[Kod EAN 
(Sku)]],"0000000000000")</f>
        <v>3086123175495</v>
      </c>
      <c r="C81" s="78" t="str">
        <f>IF(AND(Table13[[#This Row],[Kod EAN 
(Szt)]]&lt;&gt;0,Table13[[#This Row],[Kod EAN 
(Szt)]]&lt;&gt;"0"),TEXT(Table13[[#This Row],[Kod EAN 
(Szt)]],"0000000000000"),"")</f>
        <v/>
      </c>
      <c r="D81" s="79" t="s">
        <v>224</v>
      </c>
      <c r="E81" s="27" t="s">
        <v>7</v>
      </c>
      <c r="F81" s="28" t="s">
        <v>89</v>
      </c>
      <c r="G81" s="29"/>
      <c r="H81" s="66">
        <v>66.42</v>
      </c>
      <c r="I81" s="67"/>
      <c r="J81" s="51">
        <f>Table13[[#This Row],[Cena Netto]]*(1-Table13[[#This Row],[Rabat Długoterminowy]])</f>
        <v>66.42</v>
      </c>
      <c r="K81" s="80">
        <f>IF(TRIM($D$8)='Payment Term'!A$1,1-(1-$D$9)*(1-2%),$D$9)</f>
        <v>0.25</v>
      </c>
      <c r="L81" s="35"/>
      <c r="M81" s="81">
        <f>1-(1-Table13[[#This Row],[Rabat Długoterminowy]])*(1-Table13[[#This Row],[Dodatkowy rabat kwartału (składany)]])</f>
        <v>0</v>
      </c>
      <c r="N81" s="52">
        <v>0</v>
      </c>
      <c r="O81" s="31">
        <f>ROUND(Table13[[#This Row],[Cena Netto Po Rabacie Długoterminowym]]*(1-Table13[[#This Row],[Rabat Podstawowy]])*(1-Table13[[#This Row],[Dodatkowy rabat kwartału (składany)]])*(1-Table13[[#This Row],[Rabat Indywidualny]]),2)</f>
        <v>49.82</v>
      </c>
      <c r="P81" s="31">
        <f>Table13[[#This Row],[Сena SKU Po Wszystkich Rabatach]]/Table13[[#This Row],[Szt/
Opak.]]</f>
        <v>0.99639999999999995</v>
      </c>
      <c r="Q81" s="94" t="s">
        <v>2520</v>
      </c>
      <c r="R81" s="36" t="s">
        <v>6200</v>
      </c>
      <c r="S81" s="91">
        <f>IF(ISERROR(Table13[[#This Row],[W Inner]]),Table13[[#This Row],[W Outer]],IF(AND(Table13[[#This Row],[W Inner]]&gt;0,Table13[[#This Row],[W Inner]]&lt;&gt;"0"),Table13[[#This Row],[W Inner]],Table13[[#This Row],[W Outer]]))</f>
        <v>20</v>
      </c>
      <c r="T81" s="86"/>
      <c r="U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1" s="49">
        <f>IF(Table13[[#This Row],[Zamówienie - Ilosc SKU '[Szt']]]=0,0,MOD(Table13[[#This Row],[Zamówienie - Ilosc SKU '[Szt']]],Table13[[#This Row],[Min. Ilość Zam. Sku]])-0.5)</f>
        <v>0</v>
      </c>
      <c r="W81" s="31">
        <f>Table13[[#This Row],[Сena SKU Po Wszystkich Rabatach]]*U81</f>
        <v>0</v>
      </c>
      <c r="X81" s="33" t="str">
        <f>IF(Table13[[#This Row],[Zamówienie - Ilosc SKU '[Szt']]]=0,"Niezamówione produkty","Zamówione produkty")</f>
        <v>Niezamówione produkty</v>
      </c>
      <c r="Y81" s="34" t="s">
        <v>90</v>
      </c>
      <c r="Z81" s="34">
        <v>20</v>
      </c>
      <c r="AA81" s="34">
        <v>120</v>
      </c>
      <c r="AB81" s="34">
        <v>720</v>
      </c>
      <c r="AC81" s="34">
        <f>+Table13[[#This Row],[Na Palecie]]/Table13[[#This Row],[W Outer]]</f>
        <v>36</v>
      </c>
      <c r="AD81" s="34">
        <f>+Table13[[#This Row],[Na Palecie]]/Table13[[#This Row],[Na 
Warstwie]]</f>
        <v>6</v>
      </c>
      <c r="AE81" s="37" t="s">
        <v>225</v>
      </c>
      <c r="AF81" s="37" t="s">
        <v>90</v>
      </c>
      <c r="AG81" s="37" t="s">
        <v>226</v>
      </c>
      <c r="AH81" s="37" t="s">
        <v>227</v>
      </c>
      <c r="AI81" s="37"/>
      <c r="AJ81" s="37" t="s">
        <v>6697</v>
      </c>
      <c r="AK81" s="37" t="s">
        <v>91</v>
      </c>
      <c r="AL81" s="37" t="str">
        <f>_xlfn.XLOOKUP(Table13[[#This Row],[Rabat Indywidualny]],'PC2 code'!A:A,'PC2 code'!B:B,0)</f>
        <v>00</v>
      </c>
    </row>
    <row r="82" spans="1:42" ht="15.75" customHeight="1" x14ac:dyDescent="0.35">
      <c r="A82" s="73" t="s">
        <v>5326</v>
      </c>
      <c r="B82" s="73" t="str">
        <f>TEXT(Table13[[#This Row],[Kod EAN 
(Sku)]],"0000000000000")</f>
        <v>3086123651661</v>
      </c>
      <c r="C82" s="78" t="str">
        <f>IF(AND(Table13[[#This Row],[Kod EAN 
(Szt)]]&lt;&gt;0,Table13[[#This Row],[Kod EAN 
(Szt)]]&lt;&gt;"0"),TEXT(Table13[[#This Row],[Kod EAN 
(Szt)]],"0000000000000"),"")</f>
        <v/>
      </c>
      <c r="D82" s="79" t="s">
        <v>228</v>
      </c>
      <c r="E82" s="27" t="s">
        <v>7</v>
      </c>
      <c r="F82" s="28" t="s">
        <v>89</v>
      </c>
      <c r="G82" s="29"/>
      <c r="H82" s="66">
        <v>66.42</v>
      </c>
      <c r="I82" s="67"/>
      <c r="J82" s="51">
        <f>Table13[[#This Row],[Cena Netto]]*(1-Table13[[#This Row],[Rabat Długoterminowy]])</f>
        <v>66.42</v>
      </c>
      <c r="K82" s="80">
        <f>IF(TRIM($D$8)='Payment Term'!A$1,1-(1-$D$9)*(1-2%),$D$9)</f>
        <v>0.25</v>
      </c>
      <c r="L82" s="35"/>
      <c r="M82" s="81">
        <f>1-(1-Table13[[#This Row],[Rabat Długoterminowy]])*(1-Table13[[#This Row],[Dodatkowy rabat kwartału (składany)]])</f>
        <v>0</v>
      </c>
      <c r="N82" s="52">
        <v>0</v>
      </c>
      <c r="O82" s="31">
        <f>ROUND(Table13[[#This Row],[Cena Netto Po Rabacie Długoterminowym]]*(1-Table13[[#This Row],[Rabat Podstawowy]])*(1-Table13[[#This Row],[Dodatkowy rabat kwartału (składany)]])*(1-Table13[[#This Row],[Rabat Indywidualny]]),2)</f>
        <v>49.82</v>
      </c>
      <c r="P82" s="31">
        <f>Table13[[#This Row],[Сena SKU Po Wszystkich Rabatach]]/Table13[[#This Row],[Szt/
Opak.]]</f>
        <v>0.99639999999999995</v>
      </c>
      <c r="Q82" s="94" t="s">
        <v>2520</v>
      </c>
      <c r="R82" s="36" t="s">
        <v>6200</v>
      </c>
      <c r="S82" s="91">
        <f>IF(ISERROR(Table13[[#This Row],[W Inner]]),Table13[[#This Row],[W Outer]],IF(AND(Table13[[#This Row],[W Inner]]&gt;0,Table13[[#This Row],[W Inner]]&lt;&gt;"0"),Table13[[#This Row],[W Inner]],Table13[[#This Row],[W Outer]]))</f>
        <v>20</v>
      </c>
      <c r="T82" s="86"/>
      <c r="U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2" s="49">
        <f>IF(Table13[[#This Row],[Zamówienie - Ilosc SKU '[Szt']]]=0,0,MOD(Table13[[#This Row],[Zamówienie - Ilosc SKU '[Szt']]],Table13[[#This Row],[Min. Ilość Zam. Sku]])-0.5)</f>
        <v>0</v>
      </c>
      <c r="W82" s="31">
        <f>Table13[[#This Row],[Сena SKU Po Wszystkich Rabatach]]*U82</f>
        <v>0</v>
      </c>
      <c r="X82" s="33" t="str">
        <f>IF(Table13[[#This Row],[Zamówienie - Ilosc SKU '[Szt']]]=0,"Niezamówione produkty","Zamówione produkty")</f>
        <v>Niezamówione produkty</v>
      </c>
      <c r="Y82" s="34" t="s">
        <v>90</v>
      </c>
      <c r="Z82" s="34">
        <v>20</v>
      </c>
      <c r="AA82" s="34">
        <v>180</v>
      </c>
      <c r="AB82" s="34">
        <v>540</v>
      </c>
      <c r="AC82" s="34">
        <f>+Table13[[#This Row],[Na Palecie]]/Table13[[#This Row],[W Outer]]</f>
        <v>27</v>
      </c>
      <c r="AD82" s="34">
        <f>+Table13[[#This Row],[Na Palecie]]/Table13[[#This Row],[Na 
Warstwie]]</f>
        <v>3</v>
      </c>
      <c r="AE82" s="37" t="s">
        <v>229</v>
      </c>
      <c r="AF82" s="37" t="s">
        <v>90</v>
      </c>
      <c r="AG82" s="37" t="s">
        <v>230</v>
      </c>
      <c r="AH82" s="37" t="s">
        <v>231</v>
      </c>
      <c r="AI82" s="37"/>
      <c r="AJ82" s="37" t="s">
        <v>6697</v>
      </c>
      <c r="AK82" s="37" t="s">
        <v>91</v>
      </c>
      <c r="AL82" s="37" t="str">
        <f>_xlfn.XLOOKUP(Table13[[#This Row],[Rabat Indywidualny]],'PC2 code'!A:A,'PC2 code'!B:B,0)</f>
        <v>00</v>
      </c>
    </row>
    <row r="83" spans="1:42" ht="15.75" customHeight="1" x14ac:dyDescent="0.35">
      <c r="A83" s="73" t="s">
        <v>5327</v>
      </c>
      <c r="B83" s="73" t="str">
        <f>TEXT(Table13[[#This Row],[Kod EAN 
(Sku)]],"0000000000000")</f>
        <v>3086123307773</v>
      </c>
      <c r="C83" s="78" t="str">
        <f>IF(AND(Table13[[#This Row],[Kod EAN 
(Szt)]]&lt;&gt;0,Table13[[#This Row],[Kod EAN 
(Szt)]]&lt;&gt;"0"),TEXT(Table13[[#This Row],[Kod EAN 
(Szt)]],"0000000000000"),"")</f>
        <v/>
      </c>
      <c r="D83" s="79" t="s">
        <v>232</v>
      </c>
      <c r="E83" s="27" t="s">
        <v>7</v>
      </c>
      <c r="F83" s="28" t="s">
        <v>89</v>
      </c>
      <c r="G83" s="29"/>
      <c r="H83" s="66">
        <v>3.79</v>
      </c>
      <c r="I83" s="67"/>
      <c r="J83" s="51">
        <f>Table13[[#This Row],[Cena Netto]]*(1-Table13[[#This Row],[Rabat Długoterminowy]])</f>
        <v>3.79</v>
      </c>
      <c r="K83" s="80">
        <f>IF(TRIM($D$8)='Payment Term'!A$1,1-(1-$D$9)*(1-2%),$D$9)</f>
        <v>0.25</v>
      </c>
      <c r="L83" s="35"/>
      <c r="M83" s="81">
        <f>1-(1-Table13[[#This Row],[Rabat Długoterminowy]])*(1-Table13[[#This Row],[Dodatkowy rabat kwartału (składany)]])</f>
        <v>0</v>
      </c>
      <c r="N83" s="52">
        <v>0</v>
      </c>
      <c r="O83" s="31">
        <f>ROUND(Table13[[#This Row],[Cena Netto Po Rabacie Długoterminowym]]*(1-Table13[[#This Row],[Rabat Podstawowy]])*(1-Table13[[#This Row],[Dodatkowy rabat kwartału (składany)]])*(1-Table13[[#This Row],[Rabat Indywidualny]]),2)</f>
        <v>2.84</v>
      </c>
      <c r="P83" s="31">
        <f>Table13[[#This Row],[Сena SKU Po Wszystkich Rabatach]]/Table13[[#This Row],[Szt/
Opak.]]</f>
        <v>0.94666666666666666</v>
      </c>
      <c r="Q83" s="94" t="s">
        <v>6203</v>
      </c>
      <c r="R83" s="36" t="s">
        <v>2440</v>
      </c>
      <c r="S83" s="91">
        <f>IF(ISERROR(Table13[[#This Row],[W Inner]]),Table13[[#This Row],[W Outer]],IF(AND(Table13[[#This Row],[W Inner]]&gt;0,Table13[[#This Row],[W Inner]]&lt;&gt;"0"),Table13[[#This Row],[W Inner]],Table13[[#This Row],[W Outer]]))</f>
        <v>10</v>
      </c>
      <c r="T83" s="86"/>
      <c r="U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3" s="49">
        <f>IF(Table13[[#This Row],[Zamówienie - Ilosc SKU '[Szt']]]=0,0,MOD(Table13[[#This Row],[Zamówienie - Ilosc SKU '[Szt']]],Table13[[#This Row],[Min. Ilość Zam. Sku]])-0.5)</f>
        <v>0</v>
      </c>
      <c r="W83" s="31">
        <f>Table13[[#This Row],[Сena SKU Po Wszystkich Rabatach]]*U83</f>
        <v>0</v>
      </c>
      <c r="X83" s="33" t="str">
        <f>IF(Table13[[#This Row],[Zamówienie - Ilosc SKU '[Szt']]]=0,"Niezamówione produkty","Zamówione produkty")</f>
        <v>Niezamówione produkty</v>
      </c>
      <c r="Y83" s="34" t="s">
        <v>90</v>
      </c>
      <c r="Z83" s="34">
        <v>10</v>
      </c>
      <c r="AA83" s="34">
        <v>280</v>
      </c>
      <c r="AB83" s="34">
        <v>2520</v>
      </c>
      <c r="AC83" s="34">
        <f>+Table13[[#This Row],[Na Palecie]]/Table13[[#This Row],[W Outer]]</f>
        <v>252</v>
      </c>
      <c r="AD83" s="34">
        <f>+Table13[[#This Row],[Na Palecie]]/Table13[[#This Row],[Na 
Warstwie]]</f>
        <v>9</v>
      </c>
      <c r="AE83" s="37" t="s">
        <v>233</v>
      </c>
      <c r="AF83" s="37" t="s">
        <v>90</v>
      </c>
      <c r="AG83" s="37" t="s">
        <v>234</v>
      </c>
      <c r="AH83" s="37" t="s">
        <v>6382</v>
      </c>
      <c r="AI83" s="37"/>
      <c r="AJ83" s="37" t="s">
        <v>6697</v>
      </c>
      <c r="AK83" s="37" t="s">
        <v>91</v>
      </c>
      <c r="AL83" s="37" t="str">
        <f>_xlfn.XLOOKUP(Table13[[#This Row],[Rabat Indywidualny]],'PC2 code'!A:A,'PC2 code'!B:B,0)</f>
        <v>00</v>
      </c>
    </row>
    <row r="84" spans="1:42" ht="15.75" customHeight="1" x14ac:dyDescent="0.35">
      <c r="A84" s="73" t="s">
        <v>5328</v>
      </c>
      <c r="B84" s="73" t="str">
        <f>TEXT(Table13[[#This Row],[Kod EAN 
(Sku)]],"0000000000000")</f>
        <v>3086123395978</v>
      </c>
      <c r="C84" s="78" t="str">
        <f>IF(AND(Table13[[#This Row],[Kod EAN 
(Szt)]]&lt;&gt;0,Table13[[#This Row],[Kod EAN 
(Szt)]]&lt;&gt;"0"),TEXT(Table13[[#This Row],[Kod EAN 
(Szt)]],"0000000000000"),"")</f>
        <v/>
      </c>
      <c r="D84" s="79" t="s">
        <v>235</v>
      </c>
      <c r="E84" s="27" t="s">
        <v>7</v>
      </c>
      <c r="F84" s="28" t="s">
        <v>89</v>
      </c>
      <c r="G84" s="29"/>
      <c r="H84" s="66">
        <v>6.09</v>
      </c>
      <c r="I84" s="67"/>
      <c r="J84" s="51">
        <f>Table13[[#This Row],[Cena Netto]]*(1-Table13[[#This Row],[Rabat Długoterminowy]])</f>
        <v>6.09</v>
      </c>
      <c r="K84" s="80">
        <f>IF(TRIM($D$8)='Payment Term'!A$1,1-(1-$D$9)*(1-2%),$D$9)</f>
        <v>0.25</v>
      </c>
      <c r="L84" s="35"/>
      <c r="M84" s="81">
        <f>1-(1-Table13[[#This Row],[Rabat Długoterminowy]])*(1-Table13[[#This Row],[Dodatkowy rabat kwartału (składany)]])</f>
        <v>0</v>
      </c>
      <c r="N84" s="52">
        <v>0</v>
      </c>
      <c r="O84" s="31">
        <f>ROUND(Table13[[#This Row],[Cena Netto Po Rabacie Długoterminowym]]*(1-Table13[[#This Row],[Rabat Podstawowy]])*(1-Table13[[#This Row],[Dodatkowy rabat kwartału (składany)]])*(1-Table13[[#This Row],[Rabat Indywidualny]]),2)</f>
        <v>4.57</v>
      </c>
      <c r="P84" s="31">
        <f>Table13[[#This Row],[Сena SKU Po Wszystkich Rabatach]]/Table13[[#This Row],[Szt/
Opak.]]</f>
        <v>0.76166666666666671</v>
      </c>
      <c r="Q84" s="94" t="s">
        <v>6204</v>
      </c>
      <c r="R84" s="36" t="s">
        <v>2460</v>
      </c>
      <c r="S84" s="91">
        <f>IF(ISERROR(Table13[[#This Row],[W Inner]]),Table13[[#This Row],[W Outer]],IF(AND(Table13[[#This Row],[W Inner]]&gt;0,Table13[[#This Row],[W Inner]]&lt;&gt;"0"),Table13[[#This Row],[W Inner]],Table13[[#This Row],[W Outer]]))</f>
        <v>20</v>
      </c>
      <c r="T84" s="86"/>
      <c r="U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4" s="49">
        <f>IF(Table13[[#This Row],[Zamówienie - Ilosc SKU '[Szt']]]=0,0,MOD(Table13[[#This Row],[Zamówienie - Ilosc SKU '[Szt']]],Table13[[#This Row],[Min. Ilość Zam. Sku]])-0.5)</f>
        <v>0</v>
      </c>
      <c r="W84" s="31">
        <f>Table13[[#This Row],[Сena SKU Po Wszystkich Rabatach]]*U84</f>
        <v>0</v>
      </c>
      <c r="X84" s="33" t="str">
        <f>IF(Table13[[#This Row],[Zamówienie - Ilosc SKU '[Szt']]]=0,"Niezamówione produkty","Zamówione produkty")</f>
        <v>Niezamówione produkty</v>
      </c>
      <c r="Y84" s="34" t="s">
        <v>90</v>
      </c>
      <c r="Z84" s="34">
        <v>20</v>
      </c>
      <c r="AA84" s="34">
        <v>560</v>
      </c>
      <c r="AB84" s="34">
        <v>3360</v>
      </c>
      <c r="AC84" s="34">
        <f>+Table13[[#This Row],[Na Palecie]]/Table13[[#This Row],[W Outer]]</f>
        <v>168</v>
      </c>
      <c r="AD84" s="34">
        <f>+Table13[[#This Row],[Na Palecie]]/Table13[[#This Row],[Na 
Warstwie]]</f>
        <v>6</v>
      </c>
      <c r="AE84" s="37" t="s">
        <v>236</v>
      </c>
      <c r="AF84" s="37" t="s">
        <v>90</v>
      </c>
      <c r="AG84" s="37" t="s">
        <v>237</v>
      </c>
      <c r="AH84" s="37" t="s">
        <v>238</v>
      </c>
      <c r="AI84" s="37"/>
      <c r="AJ84" s="37" t="s">
        <v>6697</v>
      </c>
      <c r="AK84" s="37" t="s">
        <v>91</v>
      </c>
      <c r="AL84" s="37" t="str">
        <f>_xlfn.XLOOKUP(Table13[[#This Row],[Rabat Indywidualny]],'PC2 code'!A:A,'PC2 code'!B:B,0)</f>
        <v>00</v>
      </c>
    </row>
    <row r="85" spans="1:42" s="64" customFormat="1" ht="15.75" customHeight="1" x14ac:dyDescent="0.35">
      <c r="A85" s="73" t="s">
        <v>5329</v>
      </c>
      <c r="B85" s="73" t="str">
        <f>TEXT(Table13[[#This Row],[Kod EAN 
(Sku)]],"0000000000000")</f>
        <v>3086123399297</v>
      </c>
      <c r="C85" s="78" t="str">
        <f>IF(AND(Table13[[#This Row],[Kod EAN 
(Szt)]]&lt;&gt;0,Table13[[#This Row],[Kod EAN 
(Szt)]]&lt;&gt;"0"),TEXT(Table13[[#This Row],[Kod EAN 
(Szt)]],"0000000000000"),"")</f>
        <v/>
      </c>
      <c r="D85" s="79" t="s">
        <v>239</v>
      </c>
      <c r="E85" s="27" t="s">
        <v>7</v>
      </c>
      <c r="F85" s="28" t="s">
        <v>89</v>
      </c>
      <c r="G85" s="29"/>
      <c r="H85" s="66">
        <v>7.06</v>
      </c>
      <c r="I85" s="67"/>
      <c r="J85" s="51">
        <f>Table13[[#This Row],[Cena Netto]]*(1-Table13[[#This Row],[Rabat Długoterminowy]])</f>
        <v>7.06</v>
      </c>
      <c r="K85" s="80">
        <f>IF(TRIM($D$8)='Payment Term'!A$1,1-(1-$D$9)*(1-2%),$D$9)</f>
        <v>0.25</v>
      </c>
      <c r="L85" s="35"/>
      <c r="M85" s="81">
        <f>1-(1-Table13[[#This Row],[Rabat Długoterminowy]])*(1-Table13[[#This Row],[Dodatkowy rabat kwartału (składany)]])</f>
        <v>0</v>
      </c>
      <c r="N85" s="52">
        <v>0</v>
      </c>
      <c r="O85" s="31">
        <f>ROUND(Table13[[#This Row],[Cena Netto Po Rabacie Długoterminowym]]*(1-Table13[[#This Row],[Rabat Podstawowy]])*(1-Table13[[#This Row],[Dodatkowy rabat kwartału (składany)]])*(1-Table13[[#This Row],[Rabat Indywidualny]]),2)</f>
        <v>5.3</v>
      </c>
      <c r="P85" s="31">
        <f>Table13[[#This Row],[Сena SKU Po Wszystkich Rabatach]]/Table13[[#This Row],[Szt/
Opak.]]</f>
        <v>0.66249999999999998</v>
      </c>
      <c r="Q85" s="94" t="s">
        <v>6199</v>
      </c>
      <c r="R85" s="36" t="s">
        <v>6204</v>
      </c>
      <c r="S85" s="91" t="str">
        <f>IF(ISERROR(Table13[[#This Row],[W Inner]]),Table13[[#This Row],[W Outer]],IF(AND(Table13[[#This Row],[W Inner]]&gt;0,Table13[[#This Row],[W Inner]]&lt;&gt;"0"),Table13[[#This Row],[W Inner]],Table13[[#This Row],[W Outer]]))</f>
        <v>6</v>
      </c>
      <c r="T85" s="86"/>
      <c r="U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5" s="49">
        <f>IF(Table13[[#This Row],[Zamówienie - Ilosc SKU '[Szt']]]=0,0,MOD(Table13[[#This Row],[Zamówienie - Ilosc SKU '[Szt']]],Table13[[#This Row],[Min. Ilość Zam. Sku]])-0.5)</f>
        <v>0</v>
      </c>
      <c r="W85" s="31">
        <f>Table13[[#This Row],[Сena SKU Po Wszystkich Rabatach]]*U85</f>
        <v>0</v>
      </c>
      <c r="X85" s="33" t="str">
        <f>IF(Table13[[#This Row],[Zamówienie - Ilosc SKU '[Szt']]]=0,"Niezamówione produkty","Zamówione produkty")</f>
        <v>Niezamówione produkty</v>
      </c>
      <c r="Y85" s="34" t="s">
        <v>6204</v>
      </c>
      <c r="Z85" s="34">
        <v>144</v>
      </c>
      <c r="AA85" s="34">
        <v>864</v>
      </c>
      <c r="AB85" s="34">
        <v>2592</v>
      </c>
      <c r="AC85" s="34">
        <f>+Table13[[#This Row],[Na Palecie]]/Table13[[#This Row],[W Outer]]</f>
        <v>18</v>
      </c>
      <c r="AD85" s="34">
        <f>+Table13[[#This Row],[Na Palecie]]/Table13[[#This Row],[Na 
Warstwie]]</f>
        <v>3</v>
      </c>
      <c r="AE85" s="37" t="s">
        <v>240</v>
      </c>
      <c r="AF85" s="37" t="s">
        <v>90</v>
      </c>
      <c r="AG85" s="37" t="s">
        <v>241</v>
      </c>
      <c r="AH85" s="37" t="s">
        <v>242</v>
      </c>
      <c r="AI85" s="37"/>
      <c r="AJ85" s="37" t="s">
        <v>6697</v>
      </c>
      <c r="AK85" s="37" t="s">
        <v>91</v>
      </c>
      <c r="AL85" s="37" t="str">
        <f>_xlfn.XLOOKUP(Table13[[#This Row],[Rabat Indywidualny]],'PC2 code'!A:A,'PC2 code'!B:B,0)</f>
        <v>00</v>
      </c>
      <c r="AM85" s="9"/>
      <c r="AP85" s="9"/>
    </row>
    <row r="86" spans="1:42" s="64" customFormat="1" ht="15.75" customHeight="1" x14ac:dyDescent="0.35">
      <c r="A86" s="73" t="s">
        <v>5330</v>
      </c>
      <c r="B86" s="73" t="str">
        <f>TEXT(Table13[[#This Row],[Kod EAN 
(Sku)]],"0000000000000")</f>
        <v>3086123399303</v>
      </c>
      <c r="C86" s="78" t="str">
        <f>IF(AND(Table13[[#This Row],[Kod EAN 
(Szt)]]&lt;&gt;0,Table13[[#This Row],[Kod EAN 
(Szt)]]&lt;&gt;"0"),TEXT(Table13[[#This Row],[Kod EAN 
(Szt)]],"0000000000000"),"")</f>
        <v/>
      </c>
      <c r="D86" s="79" t="s">
        <v>243</v>
      </c>
      <c r="E86" s="27" t="s">
        <v>7</v>
      </c>
      <c r="F86" s="28" t="s">
        <v>89</v>
      </c>
      <c r="G86" s="29"/>
      <c r="H86" s="66">
        <v>7.06</v>
      </c>
      <c r="I86" s="67"/>
      <c r="J86" s="51">
        <f>Table13[[#This Row],[Cena Netto]]*(1-Table13[[#This Row],[Rabat Długoterminowy]])</f>
        <v>7.06</v>
      </c>
      <c r="K86" s="80">
        <f>IF(TRIM($D$8)='Payment Term'!A$1,1-(1-$D$9)*(1-2%),$D$9)</f>
        <v>0.25</v>
      </c>
      <c r="L86" s="35"/>
      <c r="M86" s="81">
        <f>1-(1-Table13[[#This Row],[Rabat Długoterminowy]])*(1-Table13[[#This Row],[Dodatkowy rabat kwartału (składany)]])</f>
        <v>0</v>
      </c>
      <c r="N86" s="52">
        <v>0</v>
      </c>
      <c r="O86" s="31">
        <f>ROUND(Table13[[#This Row],[Cena Netto Po Rabacie Długoterminowym]]*(1-Table13[[#This Row],[Rabat Podstawowy]])*(1-Table13[[#This Row],[Dodatkowy rabat kwartału (składany)]])*(1-Table13[[#This Row],[Rabat Indywidualny]]),2)</f>
        <v>5.3</v>
      </c>
      <c r="P86" s="31">
        <f>Table13[[#This Row],[Сena SKU Po Wszystkich Rabatach]]/Table13[[#This Row],[Szt/
Opak.]]</f>
        <v>0.66249999999999998</v>
      </c>
      <c r="Q86" s="94" t="s">
        <v>6199</v>
      </c>
      <c r="R86" s="36" t="s">
        <v>6204</v>
      </c>
      <c r="S86" s="91" t="str">
        <f>IF(ISERROR(Table13[[#This Row],[W Inner]]),Table13[[#This Row],[W Outer]],IF(AND(Table13[[#This Row],[W Inner]]&gt;0,Table13[[#This Row],[W Inner]]&lt;&gt;"0"),Table13[[#This Row],[W Inner]],Table13[[#This Row],[W Outer]]))</f>
        <v>6</v>
      </c>
      <c r="T86" s="86"/>
      <c r="U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6" s="49">
        <f>IF(Table13[[#This Row],[Zamówienie - Ilosc SKU '[Szt']]]=0,0,MOD(Table13[[#This Row],[Zamówienie - Ilosc SKU '[Szt']]],Table13[[#This Row],[Min. Ilość Zam. Sku]])-0.5)</f>
        <v>0</v>
      </c>
      <c r="W86" s="31">
        <f>Table13[[#This Row],[Сena SKU Po Wszystkich Rabatach]]*U86</f>
        <v>0</v>
      </c>
      <c r="X86" s="33" t="str">
        <f>IF(Table13[[#This Row],[Zamówienie - Ilosc SKU '[Szt']]]=0,"Niezamówione produkty","Zamówione produkty")</f>
        <v>Niezamówione produkty</v>
      </c>
      <c r="Y86" s="34" t="s">
        <v>6204</v>
      </c>
      <c r="Z86" s="34">
        <v>144</v>
      </c>
      <c r="AA86" s="34">
        <v>864</v>
      </c>
      <c r="AB86" s="34">
        <v>2592</v>
      </c>
      <c r="AC86" s="34">
        <f>+Table13[[#This Row],[Na Palecie]]/Table13[[#This Row],[W Outer]]</f>
        <v>18</v>
      </c>
      <c r="AD86" s="34">
        <f>+Table13[[#This Row],[Na Palecie]]/Table13[[#This Row],[Na 
Warstwie]]</f>
        <v>3</v>
      </c>
      <c r="AE86" s="37" t="s">
        <v>244</v>
      </c>
      <c r="AF86" s="37" t="s">
        <v>90</v>
      </c>
      <c r="AG86" s="37" t="s">
        <v>245</v>
      </c>
      <c r="AH86" s="37" t="s">
        <v>246</v>
      </c>
      <c r="AI86" s="37"/>
      <c r="AJ86" s="37" t="s">
        <v>6697</v>
      </c>
      <c r="AK86" s="37" t="s">
        <v>91</v>
      </c>
      <c r="AL86" s="37" t="str">
        <f>_xlfn.XLOOKUP(Table13[[#This Row],[Rabat Indywidualny]],'PC2 code'!A:A,'PC2 code'!B:B,0)</f>
        <v>00</v>
      </c>
      <c r="AM86" s="9"/>
      <c r="AP86" s="9"/>
    </row>
    <row r="87" spans="1:42" s="64" customFormat="1" ht="15.75" customHeight="1" x14ac:dyDescent="0.35">
      <c r="A87" s="73" t="s">
        <v>5331</v>
      </c>
      <c r="B87" s="73" t="str">
        <f>TEXT(Table13[[#This Row],[Kod EAN 
(Sku)]],"0000000000000")</f>
        <v>3086123399297</v>
      </c>
      <c r="C87" s="78" t="str">
        <f>IF(AND(Table13[[#This Row],[Kod EAN 
(Szt)]]&lt;&gt;0,Table13[[#This Row],[Kod EAN 
(Szt)]]&lt;&gt;"0"),TEXT(Table13[[#This Row],[Kod EAN 
(Szt)]],"0000000000000"),"")</f>
        <v/>
      </c>
      <c r="D87" s="79" t="s">
        <v>239</v>
      </c>
      <c r="E87" s="27" t="s">
        <v>7</v>
      </c>
      <c r="F87" s="28" t="s">
        <v>89</v>
      </c>
      <c r="G87" s="29"/>
      <c r="H87" s="66">
        <v>7.06</v>
      </c>
      <c r="I87" s="67"/>
      <c r="J87" s="51">
        <f>Table13[[#This Row],[Cena Netto]]*(1-Table13[[#This Row],[Rabat Długoterminowy]])</f>
        <v>7.06</v>
      </c>
      <c r="K87" s="80">
        <f>IF(TRIM($D$8)='Payment Term'!A$1,1-(1-$D$9)*(1-2%),$D$9)</f>
        <v>0.25</v>
      </c>
      <c r="L87" s="35"/>
      <c r="M87" s="81">
        <f>1-(1-Table13[[#This Row],[Rabat Długoterminowy]])*(1-Table13[[#This Row],[Dodatkowy rabat kwartału (składany)]])</f>
        <v>0</v>
      </c>
      <c r="N87" s="52">
        <v>0</v>
      </c>
      <c r="O87" s="31">
        <f>ROUND(Table13[[#This Row],[Cena Netto Po Rabacie Długoterminowym]]*(1-Table13[[#This Row],[Rabat Podstawowy]])*(1-Table13[[#This Row],[Dodatkowy rabat kwartału (składany)]])*(1-Table13[[#This Row],[Rabat Indywidualny]]),2)</f>
        <v>5.3</v>
      </c>
      <c r="P87" s="31">
        <f>Table13[[#This Row],[Сena SKU Po Wszystkich Rabatach]]/Table13[[#This Row],[Szt/
Opak.]]</f>
        <v>0.66249999999999998</v>
      </c>
      <c r="Q87" s="94" t="s">
        <v>6199</v>
      </c>
      <c r="R87" s="36" t="s">
        <v>2440</v>
      </c>
      <c r="S87" s="91">
        <f>IF(ISERROR(Table13[[#This Row],[W Inner]]),Table13[[#This Row],[W Outer]],IF(AND(Table13[[#This Row],[W Inner]]&gt;0,Table13[[#This Row],[W Inner]]&lt;&gt;"0"),Table13[[#This Row],[W Inner]],Table13[[#This Row],[W Outer]]))</f>
        <v>10</v>
      </c>
      <c r="T87" s="86"/>
      <c r="U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7" s="49">
        <f>IF(Table13[[#This Row],[Zamówienie - Ilosc SKU '[Szt']]]=0,0,MOD(Table13[[#This Row],[Zamówienie - Ilosc SKU '[Szt']]],Table13[[#This Row],[Min. Ilość Zam. Sku]])-0.5)</f>
        <v>0</v>
      </c>
      <c r="W87" s="31">
        <f>Table13[[#This Row],[Сena SKU Po Wszystkich Rabatach]]*U87</f>
        <v>0</v>
      </c>
      <c r="X87" s="33" t="str">
        <f>IF(Table13[[#This Row],[Zamówienie - Ilosc SKU '[Szt']]]=0,"Niezamówione produkty","Zamówione produkty")</f>
        <v>Niezamówione produkty</v>
      </c>
      <c r="Y87" s="34" t="s">
        <v>90</v>
      </c>
      <c r="Z87" s="34">
        <v>10</v>
      </c>
      <c r="AA87" s="34">
        <v>280</v>
      </c>
      <c r="AB87" s="34">
        <v>2240</v>
      </c>
      <c r="AC87" s="34">
        <f>+Table13[[#This Row],[Na Palecie]]/Table13[[#This Row],[W Outer]]</f>
        <v>224</v>
      </c>
      <c r="AD87" s="34">
        <f>+Table13[[#This Row],[Na Palecie]]/Table13[[#This Row],[Na 
Warstwie]]</f>
        <v>8</v>
      </c>
      <c r="AE87" s="37" t="s">
        <v>240</v>
      </c>
      <c r="AF87" s="37" t="s">
        <v>90</v>
      </c>
      <c r="AG87" s="37" t="s">
        <v>6383</v>
      </c>
      <c r="AH87" s="37" t="s">
        <v>6384</v>
      </c>
      <c r="AI87" s="37"/>
      <c r="AJ87" s="37" t="s">
        <v>6697</v>
      </c>
      <c r="AK87" s="37" t="s">
        <v>91</v>
      </c>
      <c r="AL87" s="37" t="str">
        <f>_xlfn.XLOOKUP(Table13[[#This Row],[Rabat Indywidualny]],'PC2 code'!A:A,'PC2 code'!B:B,0)</f>
        <v>00</v>
      </c>
      <c r="AM87" s="9"/>
      <c r="AP87" s="9"/>
    </row>
    <row r="88" spans="1:42" s="64" customFormat="1" ht="15.75" customHeight="1" x14ac:dyDescent="0.35">
      <c r="A88" s="73" t="s">
        <v>5332</v>
      </c>
      <c r="B88" s="73" t="str">
        <f>TEXT(Table13[[#This Row],[Kod EAN 
(Sku)]],"0000000000000")</f>
        <v>3086123399303</v>
      </c>
      <c r="C88" s="78" t="str">
        <f>IF(AND(Table13[[#This Row],[Kod EAN 
(Szt)]]&lt;&gt;0,Table13[[#This Row],[Kod EAN 
(Szt)]]&lt;&gt;"0"),TEXT(Table13[[#This Row],[Kod EAN 
(Szt)]],"0000000000000"),"")</f>
        <v/>
      </c>
      <c r="D88" s="79" t="s">
        <v>243</v>
      </c>
      <c r="E88" s="27" t="s">
        <v>7</v>
      </c>
      <c r="F88" s="28" t="s">
        <v>89</v>
      </c>
      <c r="G88" s="29"/>
      <c r="H88" s="66">
        <v>7.06</v>
      </c>
      <c r="I88" s="67"/>
      <c r="J88" s="51">
        <f>Table13[[#This Row],[Cena Netto]]*(1-Table13[[#This Row],[Rabat Długoterminowy]])</f>
        <v>7.06</v>
      </c>
      <c r="K88" s="80">
        <f>IF(TRIM($D$8)='Payment Term'!A$1,1-(1-$D$9)*(1-2%),$D$9)</f>
        <v>0.25</v>
      </c>
      <c r="L88" s="35"/>
      <c r="M88" s="81">
        <f>1-(1-Table13[[#This Row],[Rabat Długoterminowy]])*(1-Table13[[#This Row],[Dodatkowy rabat kwartału (składany)]])</f>
        <v>0</v>
      </c>
      <c r="N88" s="52">
        <v>0</v>
      </c>
      <c r="O88" s="31">
        <f>ROUND(Table13[[#This Row],[Cena Netto Po Rabacie Długoterminowym]]*(1-Table13[[#This Row],[Rabat Podstawowy]])*(1-Table13[[#This Row],[Dodatkowy rabat kwartału (składany)]])*(1-Table13[[#This Row],[Rabat Indywidualny]]),2)</f>
        <v>5.3</v>
      </c>
      <c r="P88" s="31">
        <f>Table13[[#This Row],[Сena SKU Po Wszystkich Rabatach]]/Table13[[#This Row],[Szt/
Opak.]]</f>
        <v>0.66249999999999998</v>
      </c>
      <c r="Q88" s="94" t="s">
        <v>6199</v>
      </c>
      <c r="R88" s="36" t="s">
        <v>2440</v>
      </c>
      <c r="S88" s="91">
        <f>IF(ISERROR(Table13[[#This Row],[W Inner]]),Table13[[#This Row],[W Outer]],IF(AND(Table13[[#This Row],[W Inner]]&gt;0,Table13[[#This Row],[W Inner]]&lt;&gt;"0"),Table13[[#This Row],[W Inner]],Table13[[#This Row],[W Outer]]))</f>
        <v>10</v>
      </c>
      <c r="T88" s="86"/>
      <c r="U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8" s="49">
        <f>IF(Table13[[#This Row],[Zamówienie - Ilosc SKU '[Szt']]]=0,0,MOD(Table13[[#This Row],[Zamówienie - Ilosc SKU '[Szt']]],Table13[[#This Row],[Min. Ilość Zam. Sku]])-0.5)</f>
        <v>0</v>
      </c>
      <c r="W88" s="31">
        <f>Table13[[#This Row],[Сena SKU Po Wszystkich Rabatach]]*U88</f>
        <v>0</v>
      </c>
      <c r="X88" s="33" t="str">
        <f>IF(Table13[[#This Row],[Zamówienie - Ilosc SKU '[Szt']]]=0,"Niezamówione produkty","Zamówione produkty")</f>
        <v>Niezamówione produkty</v>
      </c>
      <c r="Y88" s="34" t="s">
        <v>90</v>
      </c>
      <c r="Z88" s="34">
        <v>10</v>
      </c>
      <c r="AA88" s="34">
        <v>280</v>
      </c>
      <c r="AB88" s="34">
        <v>2240</v>
      </c>
      <c r="AC88" s="34">
        <f>+Table13[[#This Row],[Na Palecie]]/Table13[[#This Row],[W Outer]]</f>
        <v>224</v>
      </c>
      <c r="AD88" s="34">
        <f>+Table13[[#This Row],[Na Palecie]]/Table13[[#This Row],[Na 
Warstwie]]</f>
        <v>8</v>
      </c>
      <c r="AE88" s="37" t="s">
        <v>244</v>
      </c>
      <c r="AF88" s="37" t="s">
        <v>90</v>
      </c>
      <c r="AG88" s="37" t="s">
        <v>6385</v>
      </c>
      <c r="AH88" s="37" t="s">
        <v>6386</v>
      </c>
      <c r="AI88" s="37"/>
      <c r="AJ88" s="37" t="s">
        <v>6697</v>
      </c>
      <c r="AK88" s="37" t="s">
        <v>91</v>
      </c>
      <c r="AL88" s="37" t="str">
        <f>_xlfn.XLOOKUP(Table13[[#This Row],[Rabat Indywidualny]],'PC2 code'!A:A,'PC2 code'!B:B,0)</f>
        <v>00</v>
      </c>
      <c r="AM88" s="9"/>
      <c r="AP88" s="9"/>
    </row>
    <row r="89" spans="1:42" ht="15.75" customHeight="1" x14ac:dyDescent="0.35">
      <c r="A89" s="73" t="s">
        <v>5333</v>
      </c>
      <c r="B89" s="73" t="str">
        <f>TEXT(Table13[[#This Row],[Kod EAN 
(Sku)]],"0000000000000")</f>
        <v>3086123281097</v>
      </c>
      <c r="C89" s="78" t="str">
        <f>IF(AND(Table13[[#This Row],[Kod EAN 
(Szt)]]&lt;&gt;0,Table13[[#This Row],[Kod EAN 
(Szt)]]&lt;&gt;"0"),TEXT(Table13[[#This Row],[Kod EAN 
(Szt)]],"0000000000000"),"")</f>
        <v/>
      </c>
      <c r="D89" s="79" t="s">
        <v>5994</v>
      </c>
      <c r="E89" s="27" t="s">
        <v>7</v>
      </c>
      <c r="F89" s="28" t="s">
        <v>89</v>
      </c>
      <c r="G89" s="29"/>
      <c r="H89" s="66">
        <v>7.06</v>
      </c>
      <c r="I89" s="67"/>
      <c r="J89" s="51">
        <f>Table13[[#This Row],[Cena Netto]]*(1-Table13[[#This Row],[Rabat Długoterminowy]])</f>
        <v>7.06</v>
      </c>
      <c r="K89" s="80">
        <f>IF(TRIM($D$8)='Payment Term'!A$1,1-(1-$D$9)*(1-2%),$D$9)</f>
        <v>0.25</v>
      </c>
      <c r="L89" s="35"/>
      <c r="M89" s="81">
        <f>1-(1-Table13[[#This Row],[Rabat Długoterminowy]])*(1-Table13[[#This Row],[Dodatkowy rabat kwartału (składany)]])</f>
        <v>0</v>
      </c>
      <c r="N89" s="52">
        <v>0</v>
      </c>
      <c r="O89" s="31">
        <f>ROUND(Table13[[#This Row],[Cena Netto Po Rabacie Długoterminowym]]*(1-Table13[[#This Row],[Rabat Podstawowy]])*(1-Table13[[#This Row],[Dodatkowy rabat kwartału (składany)]])*(1-Table13[[#This Row],[Rabat Indywidualny]]),2)</f>
        <v>5.3</v>
      </c>
      <c r="P89" s="31">
        <f>Table13[[#This Row],[Сena SKU Po Wszystkich Rabatach]]/Table13[[#This Row],[Szt/
Opak.]]</f>
        <v>0.66249999999999998</v>
      </c>
      <c r="Q89" s="94" t="s">
        <v>6199</v>
      </c>
      <c r="R89" s="36" t="s">
        <v>6204</v>
      </c>
      <c r="S89" s="91" t="str">
        <f>IF(ISERROR(Table13[[#This Row],[W Inner]]),Table13[[#This Row],[W Outer]],IF(AND(Table13[[#This Row],[W Inner]]&gt;0,Table13[[#This Row],[W Inner]]&lt;&gt;"0"),Table13[[#This Row],[W Inner]],Table13[[#This Row],[W Outer]]))</f>
        <v>6</v>
      </c>
      <c r="T89" s="86"/>
      <c r="U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89" s="49">
        <f>IF(Table13[[#This Row],[Zamówienie - Ilosc SKU '[Szt']]]=0,0,MOD(Table13[[#This Row],[Zamówienie - Ilosc SKU '[Szt']]],Table13[[#This Row],[Min. Ilość Zam. Sku]])-0.5)</f>
        <v>0</v>
      </c>
      <c r="W89" s="31">
        <f>Table13[[#This Row],[Сena SKU Po Wszystkich Rabatach]]*U89</f>
        <v>0</v>
      </c>
      <c r="X89" s="33" t="str">
        <f>IF(Table13[[#This Row],[Zamówienie - Ilosc SKU '[Szt']]]=0,"Niezamówione produkty","Zamówione produkty")</f>
        <v>Niezamówione produkty</v>
      </c>
      <c r="Y89" s="34" t="s">
        <v>6204</v>
      </c>
      <c r="Z89" s="34">
        <v>144</v>
      </c>
      <c r="AA89" s="34">
        <v>1152</v>
      </c>
      <c r="AB89" s="34">
        <v>3456</v>
      </c>
      <c r="AC89" s="34">
        <f>+Table13[[#This Row],[Na Palecie]]/Table13[[#This Row],[W Outer]]</f>
        <v>24</v>
      </c>
      <c r="AD89" s="34">
        <f>+Table13[[#This Row],[Na Palecie]]/Table13[[#This Row],[Na 
Warstwie]]</f>
        <v>3</v>
      </c>
      <c r="AE89" s="37" t="s">
        <v>6235</v>
      </c>
      <c r="AF89" s="37" t="s">
        <v>90</v>
      </c>
      <c r="AG89" s="37" t="s">
        <v>6387</v>
      </c>
      <c r="AH89" s="37" t="s">
        <v>6388</v>
      </c>
      <c r="AI89" s="37"/>
      <c r="AJ89" s="37" t="s">
        <v>6697</v>
      </c>
      <c r="AK89" s="37" t="s">
        <v>91</v>
      </c>
      <c r="AL89" s="37" t="str">
        <f>_xlfn.XLOOKUP(Table13[[#This Row],[Rabat Indywidualny]],'PC2 code'!A:A,'PC2 code'!B:B,0)</f>
        <v>00</v>
      </c>
    </row>
    <row r="90" spans="1:42" s="64" customFormat="1" ht="15.75" customHeight="1" x14ac:dyDescent="0.35">
      <c r="A90" s="73" t="s">
        <v>5334</v>
      </c>
      <c r="B90" s="73" t="str">
        <f>TEXT(Table13[[#This Row],[Kod EAN 
(Sku)]],"0000000000000")</f>
        <v>3086123281080</v>
      </c>
      <c r="C90" s="78" t="str">
        <f>IF(AND(Table13[[#This Row],[Kod EAN 
(Szt)]]&lt;&gt;0,Table13[[#This Row],[Kod EAN 
(Szt)]]&lt;&gt;"0"),TEXT(Table13[[#This Row],[Kod EAN 
(Szt)]],"0000000000000"),"")</f>
        <v/>
      </c>
      <c r="D90" s="79" t="s">
        <v>5995</v>
      </c>
      <c r="E90" s="27" t="s">
        <v>7</v>
      </c>
      <c r="F90" s="28" t="s">
        <v>89</v>
      </c>
      <c r="G90" s="29"/>
      <c r="H90" s="66">
        <v>7.06</v>
      </c>
      <c r="I90" s="67"/>
      <c r="J90" s="51">
        <f>Table13[[#This Row],[Cena Netto]]*(1-Table13[[#This Row],[Rabat Długoterminowy]])</f>
        <v>7.06</v>
      </c>
      <c r="K90" s="80">
        <f>IF(TRIM($D$8)='Payment Term'!A$1,1-(1-$D$9)*(1-2%),$D$9)</f>
        <v>0.25</v>
      </c>
      <c r="L90" s="35"/>
      <c r="M90" s="81">
        <f>1-(1-Table13[[#This Row],[Rabat Długoterminowy]])*(1-Table13[[#This Row],[Dodatkowy rabat kwartału (składany)]])</f>
        <v>0</v>
      </c>
      <c r="N90" s="52">
        <v>0</v>
      </c>
      <c r="O90" s="31">
        <f>ROUND(Table13[[#This Row],[Cena Netto Po Rabacie Długoterminowym]]*(1-Table13[[#This Row],[Rabat Podstawowy]])*(1-Table13[[#This Row],[Dodatkowy rabat kwartału (składany)]])*(1-Table13[[#This Row],[Rabat Indywidualny]]),2)</f>
        <v>5.3</v>
      </c>
      <c r="P90" s="31">
        <f>Table13[[#This Row],[Сena SKU Po Wszystkich Rabatach]]/Table13[[#This Row],[Szt/
Opak.]]</f>
        <v>0.66249999999999998</v>
      </c>
      <c r="Q90" s="94" t="s">
        <v>6199</v>
      </c>
      <c r="R90" s="36" t="s">
        <v>6204</v>
      </c>
      <c r="S90" s="91" t="str">
        <f>IF(ISERROR(Table13[[#This Row],[W Inner]]),Table13[[#This Row],[W Outer]],IF(AND(Table13[[#This Row],[W Inner]]&gt;0,Table13[[#This Row],[W Inner]]&lt;&gt;"0"),Table13[[#This Row],[W Inner]],Table13[[#This Row],[W Outer]]))</f>
        <v>6</v>
      </c>
      <c r="T90" s="86"/>
      <c r="U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0" s="49">
        <f>IF(Table13[[#This Row],[Zamówienie - Ilosc SKU '[Szt']]]=0,0,MOD(Table13[[#This Row],[Zamówienie - Ilosc SKU '[Szt']]],Table13[[#This Row],[Min. Ilość Zam. Sku]])-0.5)</f>
        <v>0</v>
      </c>
      <c r="W90" s="31">
        <f>Table13[[#This Row],[Сena SKU Po Wszystkich Rabatach]]*U90</f>
        <v>0</v>
      </c>
      <c r="X90" s="33" t="str">
        <f>IF(Table13[[#This Row],[Zamówienie - Ilosc SKU '[Szt']]]=0,"Niezamówione produkty","Zamówione produkty")</f>
        <v>Niezamówione produkty</v>
      </c>
      <c r="Y90" s="34" t="s">
        <v>6204</v>
      </c>
      <c r="Z90" s="34">
        <v>144</v>
      </c>
      <c r="AA90" s="34">
        <v>864</v>
      </c>
      <c r="AB90" s="34">
        <v>2592</v>
      </c>
      <c r="AC90" s="34">
        <f>+Table13[[#This Row],[Na Palecie]]/Table13[[#This Row],[W Outer]]</f>
        <v>18</v>
      </c>
      <c r="AD90" s="34">
        <f>+Table13[[#This Row],[Na Palecie]]/Table13[[#This Row],[Na 
Warstwie]]</f>
        <v>3</v>
      </c>
      <c r="AE90" s="37" t="s">
        <v>6236</v>
      </c>
      <c r="AF90" s="37" t="s">
        <v>90</v>
      </c>
      <c r="AG90" s="37" t="s">
        <v>6389</v>
      </c>
      <c r="AH90" s="37" t="s">
        <v>6390</v>
      </c>
      <c r="AI90" s="37"/>
      <c r="AJ90" s="37" t="s">
        <v>6697</v>
      </c>
      <c r="AK90" s="37" t="s">
        <v>91</v>
      </c>
      <c r="AL90" s="37" t="str">
        <f>_xlfn.XLOOKUP(Table13[[#This Row],[Rabat Indywidualny]],'PC2 code'!A:A,'PC2 code'!B:B,0)</f>
        <v>00</v>
      </c>
      <c r="AM90" s="9"/>
      <c r="AP90" s="9"/>
    </row>
    <row r="91" spans="1:42" s="64" customFormat="1" ht="15.75" customHeight="1" x14ac:dyDescent="0.35">
      <c r="A91" s="73" t="s">
        <v>5335</v>
      </c>
      <c r="B91" s="73" t="str">
        <f>TEXT(Table13[[#This Row],[Kod EAN 
(Sku)]],"0000000000000")</f>
        <v>3086123256378</v>
      </c>
      <c r="C91" s="78" t="str">
        <f>IF(AND(Table13[[#This Row],[Kod EAN 
(Szt)]]&lt;&gt;0,Table13[[#This Row],[Kod EAN 
(Szt)]]&lt;&gt;"0"),TEXT(Table13[[#This Row],[Kod EAN 
(Szt)]],"0000000000000"),"")</f>
        <v/>
      </c>
      <c r="D91" s="79" t="s">
        <v>247</v>
      </c>
      <c r="E91" s="27" t="s">
        <v>7</v>
      </c>
      <c r="F91" s="28" t="s">
        <v>89</v>
      </c>
      <c r="G91" s="29"/>
      <c r="H91" s="66">
        <v>46.85</v>
      </c>
      <c r="I91" s="67"/>
      <c r="J91" s="51">
        <f>Table13[[#This Row],[Cena Netto]]*(1-Table13[[#This Row],[Rabat Długoterminowy]])</f>
        <v>46.85</v>
      </c>
      <c r="K91" s="80">
        <f>IF(TRIM($D$8)='Payment Term'!A$1,1-(1-$D$9)*(1-2%),$D$9)</f>
        <v>0.25</v>
      </c>
      <c r="L91" s="35"/>
      <c r="M91" s="81">
        <f>1-(1-Table13[[#This Row],[Rabat Długoterminowy]])*(1-Table13[[#This Row],[Dodatkowy rabat kwartału (składany)]])</f>
        <v>0</v>
      </c>
      <c r="N91" s="52">
        <v>0</v>
      </c>
      <c r="O91" s="31">
        <f>ROUND(Table13[[#This Row],[Cena Netto Po Rabacie Długoterminowym]]*(1-Table13[[#This Row],[Rabat Podstawowy]])*(1-Table13[[#This Row],[Dodatkowy rabat kwartału (składany)]])*(1-Table13[[#This Row],[Rabat Indywidualny]]),2)</f>
        <v>35.14</v>
      </c>
      <c r="P91" s="31">
        <f>Table13[[#This Row],[Сena SKU Po Wszystkich Rabatach]]/Table13[[#This Row],[Szt/
Opak.]]</f>
        <v>0.58566666666666667</v>
      </c>
      <c r="Q91" s="94" t="s">
        <v>2540</v>
      </c>
      <c r="R91" s="36" t="s">
        <v>6200</v>
      </c>
      <c r="S91" s="91">
        <f>IF(ISERROR(Table13[[#This Row],[W Inner]]),Table13[[#This Row],[W Outer]],IF(AND(Table13[[#This Row],[W Inner]]&gt;0,Table13[[#This Row],[W Inner]]&lt;&gt;"0"),Table13[[#This Row],[W Inner]],Table13[[#This Row],[W Outer]]))</f>
        <v>9</v>
      </c>
      <c r="T91" s="86"/>
      <c r="U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1" s="49">
        <f>IF(Table13[[#This Row],[Zamówienie - Ilosc SKU '[Szt']]]=0,0,MOD(Table13[[#This Row],[Zamówienie - Ilosc SKU '[Szt']]],Table13[[#This Row],[Min. Ilość Zam. Sku]])-0.5)</f>
        <v>0</v>
      </c>
      <c r="W91" s="31">
        <f>Table13[[#This Row],[Сena SKU Po Wszystkich Rabatach]]*U91</f>
        <v>0</v>
      </c>
      <c r="X91" s="33" t="str">
        <f>IF(Table13[[#This Row],[Zamówienie - Ilosc SKU '[Szt']]]=0,"Niezamówione produkty","Zamówione produkty")</f>
        <v>Niezamówione produkty</v>
      </c>
      <c r="Y91" s="34" t="s">
        <v>90</v>
      </c>
      <c r="Z91" s="34">
        <v>9</v>
      </c>
      <c r="AA91" s="34">
        <v>108</v>
      </c>
      <c r="AB91" s="34">
        <v>648</v>
      </c>
      <c r="AC91" s="34">
        <f>+Table13[[#This Row],[Na Palecie]]/Table13[[#This Row],[W Outer]]</f>
        <v>72</v>
      </c>
      <c r="AD91" s="34">
        <f>+Table13[[#This Row],[Na Palecie]]/Table13[[#This Row],[Na 
Warstwie]]</f>
        <v>6</v>
      </c>
      <c r="AE91" s="37" t="s">
        <v>248</v>
      </c>
      <c r="AF91" s="37" t="s">
        <v>90</v>
      </c>
      <c r="AG91" s="37" t="s">
        <v>249</v>
      </c>
      <c r="AH91" s="37" t="s">
        <v>250</v>
      </c>
      <c r="AI91" s="37"/>
      <c r="AJ91" s="37" t="s">
        <v>6697</v>
      </c>
      <c r="AK91" s="37" t="s">
        <v>91</v>
      </c>
      <c r="AL91" s="37" t="str">
        <f>_xlfn.XLOOKUP(Table13[[#This Row],[Rabat Indywidualny]],'PC2 code'!A:A,'PC2 code'!B:B,0)</f>
        <v>00</v>
      </c>
      <c r="AM91" s="9"/>
      <c r="AP91" s="9"/>
    </row>
    <row r="92" spans="1:42" ht="15.75" customHeight="1" x14ac:dyDescent="0.35">
      <c r="A92" s="73" t="s">
        <v>5336</v>
      </c>
      <c r="B92" s="73" t="str">
        <f>TEXT(Table13[[#This Row],[Kod EAN 
(Sku)]],"0000000000000")</f>
        <v>3086123256385</v>
      </c>
      <c r="C92" s="78" t="str">
        <f>IF(AND(Table13[[#This Row],[Kod EAN 
(Szt)]]&lt;&gt;0,Table13[[#This Row],[Kod EAN 
(Szt)]]&lt;&gt;"0"),TEXT(Table13[[#This Row],[Kod EAN 
(Szt)]],"0000000000000"),"")</f>
        <v/>
      </c>
      <c r="D92" s="79" t="s">
        <v>251</v>
      </c>
      <c r="E92" s="27" t="s">
        <v>7</v>
      </c>
      <c r="F92" s="28" t="s">
        <v>89</v>
      </c>
      <c r="G92" s="29"/>
      <c r="H92" s="66">
        <v>46.85</v>
      </c>
      <c r="I92" s="67"/>
      <c r="J92" s="51">
        <f>Table13[[#This Row],[Cena Netto]]*(1-Table13[[#This Row],[Rabat Długoterminowy]])</f>
        <v>46.85</v>
      </c>
      <c r="K92" s="80">
        <f>IF(TRIM($D$8)='Payment Term'!A$1,1-(1-$D$9)*(1-2%),$D$9)</f>
        <v>0.25</v>
      </c>
      <c r="L92" s="35"/>
      <c r="M92" s="81">
        <f>1-(1-Table13[[#This Row],[Rabat Długoterminowy]])*(1-Table13[[#This Row],[Dodatkowy rabat kwartału (składany)]])</f>
        <v>0</v>
      </c>
      <c r="N92" s="52">
        <v>0</v>
      </c>
      <c r="O92" s="31">
        <f>ROUND(Table13[[#This Row],[Cena Netto Po Rabacie Długoterminowym]]*(1-Table13[[#This Row],[Rabat Podstawowy]])*(1-Table13[[#This Row],[Dodatkowy rabat kwartału (składany)]])*(1-Table13[[#This Row],[Rabat Indywidualny]]),2)</f>
        <v>35.14</v>
      </c>
      <c r="P92" s="31">
        <f>Table13[[#This Row],[Сena SKU Po Wszystkich Rabatach]]/Table13[[#This Row],[Szt/
Opak.]]</f>
        <v>0.58566666666666667</v>
      </c>
      <c r="Q92" s="94" t="s">
        <v>2540</v>
      </c>
      <c r="R92" s="36" t="s">
        <v>6200</v>
      </c>
      <c r="S92" s="91">
        <f>IF(ISERROR(Table13[[#This Row],[W Inner]]),Table13[[#This Row],[W Outer]],IF(AND(Table13[[#This Row],[W Inner]]&gt;0,Table13[[#This Row],[W Inner]]&lt;&gt;"0"),Table13[[#This Row],[W Inner]],Table13[[#This Row],[W Outer]]))</f>
        <v>9</v>
      </c>
      <c r="T92" s="86"/>
      <c r="U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2" s="49">
        <f>IF(Table13[[#This Row],[Zamówienie - Ilosc SKU '[Szt']]]=0,0,MOD(Table13[[#This Row],[Zamówienie - Ilosc SKU '[Szt']]],Table13[[#This Row],[Min. Ilość Zam. Sku]])-0.5)</f>
        <v>0</v>
      </c>
      <c r="W92" s="31">
        <f>Table13[[#This Row],[Сena SKU Po Wszystkich Rabatach]]*U92</f>
        <v>0</v>
      </c>
      <c r="X92" s="33" t="str">
        <f>IF(Table13[[#This Row],[Zamówienie - Ilosc SKU '[Szt']]]=0,"Niezamówione produkty","Zamówione produkty")</f>
        <v>Niezamówione produkty</v>
      </c>
      <c r="Y92" s="34" t="s">
        <v>90</v>
      </c>
      <c r="Z92" s="34">
        <v>9</v>
      </c>
      <c r="AA92" s="34">
        <v>108</v>
      </c>
      <c r="AB92" s="34">
        <v>648</v>
      </c>
      <c r="AC92" s="34">
        <f>+Table13[[#This Row],[Na Palecie]]/Table13[[#This Row],[W Outer]]</f>
        <v>72</v>
      </c>
      <c r="AD92" s="34">
        <f>+Table13[[#This Row],[Na Palecie]]/Table13[[#This Row],[Na 
Warstwie]]</f>
        <v>6</v>
      </c>
      <c r="AE92" s="37" t="s">
        <v>252</v>
      </c>
      <c r="AF92" s="37" t="s">
        <v>90</v>
      </c>
      <c r="AG92" s="37" t="s">
        <v>253</v>
      </c>
      <c r="AH92" s="37" t="s">
        <v>254</v>
      </c>
      <c r="AI92" s="37"/>
      <c r="AJ92" s="37" t="s">
        <v>6697</v>
      </c>
      <c r="AK92" s="37" t="s">
        <v>91</v>
      </c>
      <c r="AL92" s="37" t="str">
        <f>_xlfn.XLOOKUP(Table13[[#This Row],[Rabat Indywidualny]],'PC2 code'!A:A,'PC2 code'!B:B,0)</f>
        <v>00</v>
      </c>
    </row>
    <row r="93" spans="1:42" s="64" customFormat="1" ht="15.75" customHeight="1" x14ac:dyDescent="0.35">
      <c r="A93" s="73" t="s">
        <v>5337</v>
      </c>
      <c r="B93" s="73" t="str">
        <f>TEXT(Table13[[#This Row],[Kod EAN 
(Sku)]],"0000000000000")</f>
        <v>3086123447837</v>
      </c>
      <c r="C93" s="78" t="str">
        <f>IF(AND(Table13[[#This Row],[Kod EAN 
(Szt)]]&lt;&gt;0,Table13[[#This Row],[Kod EAN 
(Szt)]]&lt;&gt;"0"),TEXT(Table13[[#This Row],[Kod EAN 
(Szt)]],"0000000000000"),"")</f>
        <v>3086123442788</v>
      </c>
      <c r="D93" s="79" t="s">
        <v>255</v>
      </c>
      <c r="E93" s="27" t="s">
        <v>7</v>
      </c>
      <c r="F93" s="28" t="s">
        <v>89</v>
      </c>
      <c r="G93" s="29"/>
      <c r="H93" s="66">
        <v>49.21</v>
      </c>
      <c r="I93" s="67"/>
      <c r="J93" s="51">
        <f>Table13[[#This Row],[Cena Netto]]*(1-Table13[[#This Row],[Rabat Długoterminowy]])</f>
        <v>49.21</v>
      </c>
      <c r="K93" s="80">
        <f>IF(TRIM($D$8)='Payment Term'!A$1,1-(1-$D$9)*(1-2%),$D$9)</f>
        <v>0.25</v>
      </c>
      <c r="L93" s="35"/>
      <c r="M93" s="81">
        <f>1-(1-Table13[[#This Row],[Rabat Długoterminowy]])*(1-Table13[[#This Row],[Dodatkowy rabat kwartału (składany)]])</f>
        <v>0</v>
      </c>
      <c r="N93" s="52">
        <v>0</v>
      </c>
      <c r="O93" s="31">
        <f>ROUND(Table13[[#This Row],[Cena Netto Po Rabacie Długoterminowym]]*(1-Table13[[#This Row],[Rabat Podstawowy]])*(1-Table13[[#This Row],[Dodatkowy rabat kwartału (składany)]])*(1-Table13[[#This Row],[Rabat Indywidualny]]),2)</f>
        <v>36.909999999999997</v>
      </c>
      <c r="P93" s="31">
        <f>Table13[[#This Row],[Сena SKU Po Wszystkich Rabatach]]/Table13[[#This Row],[Szt/
Opak.]]</f>
        <v>0.61516666666666664</v>
      </c>
      <c r="Q93" s="94" t="s">
        <v>2540</v>
      </c>
      <c r="R93" s="36" t="s">
        <v>6200</v>
      </c>
      <c r="S93" s="91">
        <f>IF(ISERROR(Table13[[#This Row],[W Inner]]),Table13[[#This Row],[W Outer]],IF(AND(Table13[[#This Row],[W Inner]]&gt;0,Table13[[#This Row],[W Inner]]&lt;&gt;"0"),Table13[[#This Row],[W Inner]],Table13[[#This Row],[W Outer]]))</f>
        <v>9</v>
      </c>
      <c r="T93" s="86"/>
      <c r="U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3" s="49">
        <f>IF(Table13[[#This Row],[Zamówienie - Ilosc SKU '[Szt']]]=0,0,MOD(Table13[[#This Row],[Zamówienie - Ilosc SKU '[Szt']]],Table13[[#This Row],[Min. Ilość Zam. Sku]])-0.5)</f>
        <v>0</v>
      </c>
      <c r="W93" s="31">
        <f>Table13[[#This Row],[Сena SKU Po Wszystkich Rabatach]]*U93</f>
        <v>0</v>
      </c>
      <c r="X93" s="33" t="str">
        <f>IF(Table13[[#This Row],[Zamówienie - Ilosc SKU '[Szt']]]=0,"Niezamówione produkty","Zamówione produkty")</f>
        <v>Niezamówione produkty</v>
      </c>
      <c r="Y93" s="34" t="s">
        <v>90</v>
      </c>
      <c r="Z93" s="34">
        <v>9</v>
      </c>
      <c r="AA93" s="34">
        <v>108</v>
      </c>
      <c r="AB93" s="34">
        <v>648</v>
      </c>
      <c r="AC93" s="34">
        <f>+Table13[[#This Row],[Na Palecie]]/Table13[[#This Row],[W Outer]]</f>
        <v>72</v>
      </c>
      <c r="AD93" s="34">
        <f>+Table13[[#This Row],[Na Palecie]]/Table13[[#This Row],[Na 
Warstwie]]</f>
        <v>6</v>
      </c>
      <c r="AE93" s="37" t="s">
        <v>256</v>
      </c>
      <c r="AF93" s="37" t="s">
        <v>257</v>
      </c>
      <c r="AG93" s="37" t="s">
        <v>258</v>
      </c>
      <c r="AH93" s="37" t="s">
        <v>259</v>
      </c>
      <c r="AI93" s="37"/>
      <c r="AJ93" s="37" t="s">
        <v>6697</v>
      </c>
      <c r="AK93" s="37" t="s">
        <v>91</v>
      </c>
      <c r="AL93" s="37" t="str">
        <f>_xlfn.XLOOKUP(Table13[[#This Row],[Rabat Indywidualny]],'PC2 code'!A:A,'PC2 code'!B:B,0)</f>
        <v>00</v>
      </c>
      <c r="AM93" s="9"/>
      <c r="AP93" s="9"/>
    </row>
    <row r="94" spans="1:42" ht="15.75" customHeight="1" x14ac:dyDescent="0.35">
      <c r="A94" s="73" t="s">
        <v>5338</v>
      </c>
      <c r="B94" s="73" t="str">
        <f>TEXT(Table13[[#This Row],[Kod EAN 
(Sku)]],"0000000000000")</f>
        <v>3086123408067</v>
      </c>
      <c r="C94" s="78" t="str">
        <f>IF(AND(Table13[[#This Row],[Kod EAN 
(Szt)]]&lt;&gt;0,Table13[[#This Row],[Kod EAN 
(Szt)]]&lt;&gt;"0"),TEXT(Table13[[#This Row],[Kod EAN 
(Szt)]],"0000000000000"),"")</f>
        <v/>
      </c>
      <c r="D94" s="79" t="s">
        <v>260</v>
      </c>
      <c r="E94" s="27" t="s">
        <v>7</v>
      </c>
      <c r="F94" s="28" t="s">
        <v>89</v>
      </c>
      <c r="G94" s="29"/>
      <c r="H94" s="66">
        <v>5.78</v>
      </c>
      <c r="I94" s="67"/>
      <c r="J94" s="51">
        <f>Table13[[#This Row],[Cena Netto]]*(1-Table13[[#This Row],[Rabat Długoterminowy]])</f>
        <v>5.78</v>
      </c>
      <c r="K94" s="80">
        <f>IF(TRIM($D$8)='Payment Term'!A$1,1-(1-$D$9)*(1-2%),$D$9)</f>
        <v>0.25</v>
      </c>
      <c r="L94" s="35"/>
      <c r="M94" s="81">
        <f>1-(1-Table13[[#This Row],[Rabat Długoterminowy]])*(1-Table13[[#This Row],[Dodatkowy rabat kwartału (składany)]])</f>
        <v>0</v>
      </c>
      <c r="N94" s="52">
        <v>0</v>
      </c>
      <c r="O94" s="31">
        <f>ROUND(Table13[[#This Row],[Cena Netto Po Rabacie Długoterminowym]]*(1-Table13[[#This Row],[Rabat Podstawowy]])*(1-Table13[[#This Row],[Dodatkowy rabat kwartału (składany)]])*(1-Table13[[#This Row],[Rabat Indywidualny]]),2)</f>
        <v>4.34</v>
      </c>
      <c r="P94" s="31">
        <f>Table13[[#This Row],[Сena SKU Po Wszystkich Rabatach]]/Table13[[#This Row],[Szt/
Opak.]]</f>
        <v>1.085</v>
      </c>
      <c r="Q94" s="94" t="s">
        <v>6198</v>
      </c>
      <c r="R94" s="36" t="s">
        <v>2460</v>
      </c>
      <c r="S94" s="91">
        <f>IF(ISERROR(Table13[[#This Row],[W Inner]]),Table13[[#This Row],[W Outer]],IF(AND(Table13[[#This Row],[W Inner]]&gt;0,Table13[[#This Row],[W Inner]]&lt;&gt;"0"),Table13[[#This Row],[W Inner]],Table13[[#This Row],[W Outer]]))</f>
        <v>20</v>
      </c>
      <c r="T94" s="86"/>
      <c r="U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4" s="49">
        <f>IF(Table13[[#This Row],[Zamówienie - Ilosc SKU '[Szt']]]=0,0,MOD(Table13[[#This Row],[Zamówienie - Ilosc SKU '[Szt']]],Table13[[#This Row],[Min. Ilość Zam. Sku]])-0.5)</f>
        <v>0</v>
      </c>
      <c r="W94" s="31">
        <f>Table13[[#This Row],[Сena SKU Po Wszystkich Rabatach]]*U94</f>
        <v>0</v>
      </c>
      <c r="X94" s="33" t="str">
        <f>IF(Table13[[#This Row],[Zamówienie - Ilosc SKU '[Szt']]]=0,"Niezamówione produkty","Zamówione produkty")</f>
        <v>Niezamówione produkty</v>
      </c>
      <c r="Y94" s="34" t="s">
        <v>90</v>
      </c>
      <c r="Z94" s="34">
        <v>20</v>
      </c>
      <c r="AA94" s="34">
        <v>560</v>
      </c>
      <c r="AB94" s="34">
        <v>3360</v>
      </c>
      <c r="AC94" s="34">
        <f>+Table13[[#This Row],[Na Palecie]]/Table13[[#This Row],[W Outer]]</f>
        <v>168</v>
      </c>
      <c r="AD94" s="34">
        <f>+Table13[[#This Row],[Na Palecie]]/Table13[[#This Row],[Na 
Warstwie]]</f>
        <v>6</v>
      </c>
      <c r="AE94" s="37" t="s">
        <v>261</v>
      </c>
      <c r="AF94" s="37" t="s">
        <v>90</v>
      </c>
      <c r="AG94" s="37" t="s">
        <v>262</v>
      </c>
      <c r="AH94" s="37" t="s">
        <v>263</v>
      </c>
      <c r="AI94" s="37"/>
      <c r="AJ94" s="37" t="s">
        <v>6697</v>
      </c>
      <c r="AK94" s="37" t="s">
        <v>91</v>
      </c>
      <c r="AL94" s="37" t="str">
        <f>_xlfn.XLOOKUP(Table13[[#This Row],[Rabat Indywidualny]],'PC2 code'!A:A,'PC2 code'!B:B,0)</f>
        <v>00</v>
      </c>
    </row>
    <row r="95" spans="1:42" s="64" customFormat="1" ht="15.75" customHeight="1" x14ac:dyDescent="0.35">
      <c r="A95" s="73" t="s">
        <v>5339</v>
      </c>
      <c r="B95" s="73" t="str">
        <f>TEXT(Table13[[#This Row],[Kod EAN 
(Sku)]],"0000000000000")</f>
        <v>3086123408074</v>
      </c>
      <c r="C95" s="78" t="str">
        <f>IF(AND(Table13[[#This Row],[Kod EAN 
(Szt)]]&lt;&gt;0,Table13[[#This Row],[Kod EAN 
(Szt)]]&lt;&gt;"0"),TEXT(Table13[[#This Row],[Kod EAN 
(Szt)]],"0000000000000"),"")</f>
        <v/>
      </c>
      <c r="D95" s="79" t="s">
        <v>264</v>
      </c>
      <c r="E95" s="27" t="s">
        <v>7</v>
      </c>
      <c r="F95" s="28" t="s">
        <v>89</v>
      </c>
      <c r="G95" s="29"/>
      <c r="H95" s="66">
        <v>5.78</v>
      </c>
      <c r="I95" s="67"/>
      <c r="J95" s="51">
        <f>Table13[[#This Row],[Cena Netto]]*(1-Table13[[#This Row],[Rabat Długoterminowy]])</f>
        <v>5.78</v>
      </c>
      <c r="K95" s="80">
        <f>IF(TRIM($D$8)='Payment Term'!A$1,1-(1-$D$9)*(1-2%),$D$9)</f>
        <v>0.25</v>
      </c>
      <c r="L95" s="35"/>
      <c r="M95" s="81">
        <f>1-(1-Table13[[#This Row],[Rabat Długoterminowy]])*(1-Table13[[#This Row],[Dodatkowy rabat kwartału (składany)]])</f>
        <v>0</v>
      </c>
      <c r="N95" s="52">
        <v>0</v>
      </c>
      <c r="O95" s="31">
        <f>ROUND(Table13[[#This Row],[Cena Netto Po Rabacie Długoterminowym]]*(1-Table13[[#This Row],[Rabat Podstawowy]])*(1-Table13[[#This Row],[Dodatkowy rabat kwartału (składany)]])*(1-Table13[[#This Row],[Rabat Indywidualny]]),2)</f>
        <v>4.34</v>
      </c>
      <c r="P95" s="31">
        <f>Table13[[#This Row],[Сena SKU Po Wszystkich Rabatach]]/Table13[[#This Row],[Szt/
Opak.]]</f>
        <v>1.085</v>
      </c>
      <c r="Q95" s="94" t="s">
        <v>6198</v>
      </c>
      <c r="R95" s="36" t="s">
        <v>2460</v>
      </c>
      <c r="S95" s="91">
        <f>IF(ISERROR(Table13[[#This Row],[W Inner]]),Table13[[#This Row],[W Outer]],IF(AND(Table13[[#This Row],[W Inner]]&gt;0,Table13[[#This Row],[W Inner]]&lt;&gt;"0"),Table13[[#This Row],[W Inner]],Table13[[#This Row],[W Outer]]))</f>
        <v>20</v>
      </c>
      <c r="T95" s="86"/>
      <c r="U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5" s="49">
        <f>IF(Table13[[#This Row],[Zamówienie - Ilosc SKU '[Szt']]]=0,0,MOD(Table13[[#This Row],[Zamówienie - Ilosc SKU '[Szt']]],Table13[[#This Row],[Min. Ilość Zam. Sku]])-0.5)</f>
        <v>0</v>
      </c>
      <c r="W95" s="31">
        <f>Table13[[#This Row],[Сena SKU Po Wszystkich Rabatach]]*U95</f>
        <v>0</v>
      </c>
      <c r="X95" s="33" t="str">
        <f>IF(Table13[[#This Row],[Zamówienie - Ilosc SKU '[Szt']]]=0,"Niezamówione produkty","Zamówione produkty")</f>
        <v>Niezamówione produkty</v>
      </c>
      <c r="Y95" s="34" t="s">
        <v>90</v>
      </c>
      <c r="Z95" s="34">
        <v>20</v>
      </c>
      <c r="AA95" s="34">
        <v>560</v>
      </c>
      <c r="AB95" s="34">
        <v>3360</v>
      </c>
      <c r="AC95" s="34">
        <f>+Table13[[#This Row],[Na Palecie]]/Table13[[#This Row],[W Outer]]</f>
        <v>168</v>
      </c>
      <c r="AD95" s="34">
        <f>+Table13[[#This Row],[Na Palecie]]/Table13[[#This Row],[Na 
Warstwie]]</f>
        <v>6</v>
      </c>
      <c r="AE95" s="37" t="s">
        <v>265</v>
      </c>
      <c r="AF95" s="37" t="s">
        <v>90</v>
      </c>
      <c r="AG95" s="37" t="s">
        <v>266</v>
      </c>
      <c r="AH95" s="37" t="s">
        <v>267</v>
      </c>
      <c r="AI95" s="37"/>
      <c r="AJ95" s="37" t="s">
        <v>6697</v>
      </c>
      <c r="AK95" s="37" t="s">
        <v>91</v>
      </c>
      <c r="AL95" s="37" t="str">
        <f>_xlfn.XLOOKUP(Table13[[#This Row],[Rabat Indywidualny]],'PC2 code'!A:A,'PC2 code'!B:B,0)</f>
        <v>00</v>
      </c>
      <c r="AM95" s="9"/>
      <c r="AP95" s="9"/>
    </row>
    <row r="96" spans="1:42" s="64" customFormat="1" ht="15.75" customHeight="1" x14ac:dyDescent="0.35">
      <c r="A96" s="73" t="s">
        <v>5340</v>
      </c>
      <c r="B96" s="73" t="str">
        <f>TEXT(Table13[[#This Row],[Kod EAN 
(Sku)]],"0000000000000")</f>
        <v>3086123340879</v>
      </c>
      <c r="C96" s="78" t="str">
        <f>IF(AND(Table13[[#This Row],[Kod EAN 
(Szt)]]&lt;&gt;0,Table13[[#This Row],[Kod EAN 
(Szt)]]&lt;&gt;"0"),TEXT(Table13[[#This Row],[Kod EAN 
(Szt)]],"0000000000000"),"")</f>
        <v>3086123350571</v>
      </c>
      <c r="D96" s="79" t="s">
        <v>268</v>
      </c>
      <c r="E96" s="27" t="s">
        <v>7</v>
      </c>
      <c r="F96" s="28" t="s">
        <v>89</v>
      </c>
      <c r="G96" s="29"/>
      <c r="H96" s="66">
        <v>21.59</v>
      </c>
      <c r="I96" s="67"/>
      <c r="J96" s="51">
        <f>Table13[[#This Row],[Cena Netto]]*(1-Table13[[#This Row],[Rabat Długoterminowy]])</f>
        <v>21.59</v>
      </c>
      <c r="K96" s="80">
        <f>IF(TRIM($D$8)='Payment Term'!A$1,1-(1-$D$9)*(1-2%),$D$9)</f>
        <v>0.25</v>
      </c>
      <c r="L96" s="35"/>
      <c r="M96" s="81">
        <f>1-(1-Table13[[#This Row],[Rabat Długoterminowy]])*(1-Table13[[#This Row],[Dodatkowy rabat kwartału (składany)]])</f>
        <v>0</v>
      </c>
      <c r="N96" s="52">
        <v>0</v>
      </c>
      <c r="O96" s="31">
        <f>ROUND(Table13[[#This Row],[Cena Netto Po Rabacie Długoterminowym]]*(1-Table13[[#This Row],[Rabat Podstawowy]])*(1-Table13[[#This Row],[Dodatkowy rabat kwartału (składany)]])*(1-Table13[[#This Row],[Rabat Indywidualny]]),2)</f>
        <v>16.190000000000001</v>
      </c>
      <c r="P96" s="31">
        <f>Table13[[#This Row],[Сena SKU Po Wszystkich Rabatach]]/Table13[[#This Row],[Szt/
Opak.]]</f>
        <v>0.80950000000000011</v>
      </c>
      <c r="Q96" s="94" t="s">
        <v>2460</v>
      </c>
      <c r="R96" s="36" t="s">
        <v>6200</v>
      </c>
      <c r="S96" s="91">
        <f>IF(ISERROR(Table13[[#This Row],[W Inner]]),Table13[[#This Row],[W Outer]],IF(AND(Table13[[#This Row],[W Inner]]&gt;0,Table13[[#This Row],[W Inner]]&lt;&gt;"0"),Table13[[#This Row],[W Inner]],Table13[[#This Row],[W Outer]]))</f>
        <v>18</v>
      </c>
      <c r="T96" s="86"/>
      <c r="U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6" s="49">
        <f>IF(Table13[[#This Row],[Zamówienie - Ilosc SKU '[Szt']]]=0,0,MOD(Table13[[#This Row],[Zamówienie - Ilosc SKU '[Szt']]],Table13[[#This Row],[Min. Ilość Zam. Sku]])-0.5)</f>
        <v>0</v>
      </c>
      <c r="W96" s="31">
        <f>Table13[[#This Row],[Сena SKU Po Wszystkich Rabatach]]*U96</f>
        <v>0</v>
      </c>
      <c r="X96" s="33" t="str">
        <f>IF(Table13[[#This Row],[Zamówienie - Ilosc SKU '[Szt']]]=0,"Niezamówione produkty","Zamówione produkty")</f>
        <v>Niezamówione produkty</v>
      </c>
      <c r="Y96" s="34" t="s">
        <v>90</v>
      </c>
      <c r="Z96" s="34">
        <v>18</v>
      </c>
      <c r="AA96" s="34">
        <v>342</v>
      </c>
      <c r="AB96" s="34">
        <v>1710</v>
      </c>
      <c r="AC96" s="34">
        <f>+Table13[[#This Row],[Na Palecie]]/Table13[[#This Row],[W Outer]]</f>
        <v>95</v>
      </c>
      <c r="AD96" s="34">
        <f>+Table13[[#This Row],[Na Palecie]]/Table13[[#This Row],[Na 
Warstwie]]</f>
        <v>5</v>
      </c>
      <c r="AE96" s="37" t="s">
        <v>269</v>
      </c>
      <c r="AF96" s="37" t="s">
        <v>270</v>
      </c>
      <c r="AG96" s="37" t="s">
        <v>271</v>
      </c>
      <c r="AH96" s="37" t="s">
        <v>272</v>
      </c>
      <c r="AI96" s="37"/>
      <c r="AJ96" s="37" t="s">
        <v>6697</v>
      </c>
      <c r="AK96" s="37" t="s">
        <v>91</v>
      </c>
      <c r="AL96" s="37" t="str">
        <f>_xlfn.XLOOKUP(Table13[[#This Row],[Rabat Indywidualny]],'PC2 code'!A:A,'PC2 code'!B:B,0)</f>
        <v>00</v>
      </c>
      <c r="AM96" s="9"/>
      <c r="AP96" s="9"/>
    </row>
    <row r="97" spans="1:42" ht="15.75" customHeight="1" x14ac:dyDescent="0.35">
      <c r="A97" s="73" t="s">
        <v>5341</v>
      </c>
      <c r="B97" s="73" t="str">
        <f>TEXT(Table13[[#This Row],[Kod EAN 
(Sku)]],"0000000000000")</f>
        <v>3086123379626</v>
      </c>
      <c r="C97" s="78" t="str">
        <f>IF(AND(Table13[[#This Row],[Kod EAN 
(Szt)]]&lt;&gt;0,Table13[[#This Row],[Kod EAN 
(Szt)]]&lt;&gt;"0"),TEXT(Table13[[#This Row],[Kod EAN 
(Szt)]],"0000000000000"),"")</f>
        <v/>
      </c>
      <c r="D97" s="79" t="s">
        <v>273</v>
      </c>
      <c r="E97" s="27" t="s">
        <v>7</v>
      </c>
      <c r="F97" s="28" t="s">
        <v>89</v>
      </c>
      <c r="G97" s="29"/>
      <c r="H97" s="66">
        <v>5.42</v>
      </c>
      <c r="I97" s="67"/>
      <c r="J97" s="51">
        <f>Table13[[#This Row],[Cena Netto]]*(1-Table13[[#This Row],[Rabat Długoterminowy]])</f>
        <v>5.42</v>
      </c>
      <c r="K97" s="80">
        <f>IF(TRIM($D$8)='Payment Term'!A$1,1-(1-$D$9)*(1-2%),$D$9)</f>
        <v>0.25</v>
      </c>
      <c r="L97" s="35"/>
      <c r="M97" s="81">
        <f>1-(1-Table13[[#This Row],[Rabat Długoterminowy]])*(1-Table13[[#This Row],[Dodatkowy rabat kwartału (składany)]])</f>
        <v>0</v>
      </c>
      <c r="N97" s="52">
        <v>0</v>
      </c>
      <c r="O97" s="31">
        <f>ROUND(Table13[[#This Row],[Cena Netto Po Rabacie Długoterminowym]]*(1-Table13[[#This Row],[Rabat Podstawowy]])*(1-Table13[[#This Row],[Dodatkowy rabat kwartału (składany)]])*(1-Table13[[#This Row],[Rabat Indywidualny]]),2)</f>
        <v>4.07</v>
      </c>
      <c r="P97" s="31">
        <f>Table13[[#This Row],[Сena SKU Po Wszystkich Rabatach]]/Table13[[#This Row],[Szt/
Opak.]]</f>
        <v>1.3566666666666667</v>
      </c>
      <c r="Q97" s="94" t="s">
        <v>6203</v>
      </c>
      <c r="R97" s="36" t="s">
        <v>2460</v>
      </c>
      <c r="S97" s="91">
        <f>IF(ISERROR(Table13[[#This Row],[W Inner]]),Table13[[#This Row],[W Outer]],IF(AND(Table13[[#This Row],[W Inner]]&gt;0,Table13[[#This Row],[W Inner]]&lt;&gt;"0"),Table13[[#This Row],[W Inner]],Table13[[#This Row],[W Outer]]))</f>
        <v>20</v>
      </c>
      <c r="T97" s="86"/>
      <c r="U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7" s="49">
        <f>IF(Table13[[#This Row],[Zamówienie - Ilosc SKU '[Szt']]]=0,0,MOD(Table13[[#This Row],[Zamówienie - Ilosc SKU '[Szt']]],Table13[[#This Row],[Min. Ilość Zam. Sku]])-0.5)</f>
        <v>0</v>
      </c>
      <c r="W97" s="31">
        <f>Table13[[#This Row],[Сena SKU Po Wszystkich Rabatach]]*U97</f>
        <v>0</v>
      </c>
      <c r="X97" s="33" t="str">
        <f>IF(Table13[[#This Row],[Zamówienie - Ilosc SKU '[Szt']]]=0,"Niezamówione produkty","Zamówione produkty")</f>
        <v>Niezamówione produkty</v>
      </c>
      <c r="Y97" s="34" t="s">
        <v>90</v>
      </c>
      <c r="Z97" s="34">
        <v>20</v>
      </c>
      <c r="AA97" s="34">
        <v>560</v>
      </c>
      <c r="AB97" s="34">
        <v>3360</v>
      </c>
      <c r="AC97" s="34">
        <f>+Table13[[#This Row],[Na Palecie]]/Table13[[#This Row],[W Outer]]</f>
        <v>168</v>
      </c>
      <c r="AD97" s="34">
        <f>+Table13[[#This Row],[Na Palecie]]/Table13[[#This Row],[Na 
Warstwie]]</f>
        <v>6</v>
      </c>
      <c r="AE97" s="37" t="s">
        <v>274</v>
      </c>
      <c r="AF97" s="37" t="s">
        <v>90</v>
      </c>
      <c r="AG97" s="37" t="s">
        <v>275</v>
      </c>
      <c r="AH97" s="37" t="s">
        <v>276</v>
      </c>
      <c r="AI97" s="37"/>
      <c r="AJ97" s="37" t="s">
        <v>6697</v>
      </c>
      <c r="AK97" s="37" t="s">
        <v>91</v>
      </c>
      <c r="AL97" s="37" t="str">
        <f>_xlfn.XLOOKUP(Table13[[#This Row],[Rabat Indywidualny]],'PC2 code'!A:A,'PC2 code'!B:B,0)</f>
        <v>00</v>
      </c>
    </row>
    <row r="98" spans="1:42" s="64" customFormat="1" ht="15.75" customHeight="1" x14ac:dyDescent="0.35">
      <c r="A98" s="73" t="s">
        <v>5342</v>
      </c>
      <c r="B98" s="73" t="str">
        <f>TEXT(Table13[[#This Row],[Kod EAN 
(Sku)]],"0000000000000")</f>
        <v>3086123654839</v>
      </c>
      <c r="C98" s="78" t="str">
        <f>IF(AND(Table13[[#This Row],[Kod EAN 
(Szt)]]&lt;&gt;0,Table13[[#This Row],[Kod EAN 
(Szt)]]&lt;&gt;"0"),TEXT(Table13[[#This Row],[Kod EAN 
(Szt)]],"0000000000000"),"")</f>
        <v/>
      </c>
      <c r="D98" s="79" t="s">
        <v>5996</v>
      </c>
      <c r="E98" s="27" t="s">
        <v>7</v>
      </c>
      <c r="F98" s="28" t="s">
        <v>89</v>
      </c>
      <c r="G98" s="29"/>
      <c r="H98" s="66">
        <v>7.83</v>
      </c>
      <c r="I98" s="67"/>
      <c r="J98" s="51">
        <f>Table13[[#This Row],[Cena Netto]]*(1-Table13[[#This Row],[Rabat Długoterminowy]])</f>
        <v>7.83</v>
      </c>
      <c r="K98" s="80">
        <f>IF(TRIM($D$8)='Payment Term'!A$1,1-(1-$D$9)*(1-2%),$D$9)</f>
        <v>0.25</v>
      </c>
      <c r="L98" s="35"/>
      <c r="M98" s="81">
        <f>1-(1-Table13[[#This Row],[Rabat Długoterminowy]])*(1-Table13[[#This Row],[Dodatkowy rabat kwartału (składany)]])</f>
        <v>0</v>
      </c>
      <c r="N98" s="52">
        <v>0</v>
      </c>
      <c r="O98" s="31">
        <f>ROUND(Table13[[#This Row],[Cena Netto Po Rabacie Długoterminowym]]*(1-Table13[[#This Row],[Rabat Podstawowy]])*(1-Table13[[#This Row],[Dodatkowy rabat kwartału (składany)]])*(1-Table13[[#This Row],[Rabat Indywidualny]]),2)</f>
        <v>5.87</v>
      </c>
      <c r="P98" s="31">
        <f>Table13[[#This Row],[Сena SKU Po Wszystkich Rabatach]]/Table13[[#This Row],[Szt/
Opak.]]</f>
        <v>1.1739999999999999</v>
      </c>
      <c r="Q98" s="94" t="s">
        <v>6201</v>
      </c>
      <c r="R98" s="36" t="s">
        <v>2460</v>
      </c>
      <c r="S98" s="91">
        <f>IF(ISERROR(Table13[[#This Row],[W Inner]]),Table13[[#This Row],[W Outer]],IF(AND(Table13[[#This Row],[W Inner]]&gt;0,Table13[[#This Row],[W Inner]]&lt;&gt;"0"),Table13[[#This Row],[W Inner]],Table13[[#This Row],[W Outer]]))</f>
        <v>20</v>
      </c>
      <c r="T98" s="86"/>
      <c r="U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8" s="49">
        <f>IF(Table13[[#This Row],[Zamówienie - Ilosc SKU '[Szt']]]=0,0,MOD(Table13[[#This Row],[Zamówienie - Ilosc SKU '[Szt']]],Table13[[#This Row],[Min. Ilość Zam. Sku]])-0.5)</f>
        <v>0</v>
      </c>
      <c r="W98" s="31">
        <f>Table13[[#This Row],[Сena SKU Po Wszystkich Rabatach]]*U98</f>
        <v>0</v>
      </c>
      <c r="X98" s="33" t="str">
        <f>IF(Table13[[#This Row],[Zamówienie - Ilosc SKU '[Szt']]]=0,"Niezamówione produkty","Zamówione produkty")</f>
        <v>Niezamówione produkty</v>
      </c>
      <c r="Y98" s="34" t="s">
        <v>90</v>
      </c>
      <c r="Z98" s="34">
        <v>20</v>
      </c>
      <c r="AA98" s="34">
        <v>500</v>
      </c>
      <c r="AB98" s="34">
        <v>2500</v>
      </c>
      <c r="AC98" s="34">
        <f>+Table13[[#This Row],[Na Palecie]]/Table13[[#This Row],[W Outer]]</f>
        <v>125</v>
      </c>
      <c r="AD98" s="34">
        <f>+Table13[[#This Row],[Na Palecie]]/Table13[[#This Row],[Na 
Warstwie]]</f>
        <v>5</v>
      </c>
      <c r="AE98" s="37" t="s">
        <v>6237</v>
      </c>
      <c r="AF98" s="37" t="s">
        <v>90</v>
      </c>
      <c r="AG98" s="37" t="s">
        <v>6391</v>
      </c>
      <c r="AH98" s="37" t="s">
        <v>6392</v>
      </c>
      <c r="AI98" s="37"/>
      <c r="AJ98" s="37" t="s">
        <v>6697</v>
      </c>
      <c r="AK98" s="37" t="s">
        <v>91</v>
      </c>
      <c r="AL98" s="37" t="str">
        <f>_xlfn.XLOOKUP(Table13[[#This Row],[Rabat Indywidualny]],'PC2 code'!A:A,'PC2 code'!B:B,0)</f>
        <v>00</v>
      </c>
      <c r="AM98" s="9"/>
      <c r="AP98" s="9"/>
    </row>
    <row r="99" spans="1:42" ht="15.75" customHeight="1" x14ac:dyDescent="0.35">
      <c r="A99" s="73" t="s">
        <v>5343</v>
      </c>
      <c r="B99" s="73" t="str">
        <f>TEXT(Table13[[#This Row],[Kod EAN 
(Sku)]],"0000000000000")</f>
        <v>3086123657212</v>
      </c>
      <c r="C99" s="78" t="str">
        <f>IF(AND(Table13[[#This Row],[Kod EAN 
(Szt)]]&lt;&gt;0,Table13[[#This Row],[Kod EAN 
(Szt)]]&lt;&gt;"0"),TEXT(Table13[[#This Row],[Kod EAN 
(Szt)]],"0000000000000"),"")</f>
        <v/>
      </c>
      <c r="D99" s="79" t="s">
        <v>5997</v>
      </c>
      <c r="E99" s="27" t="s">
        <v>7</v>
      </c>
      <c r="F99" s="28" t="s">
        <v>89</v>
      </c>
      <c r="G99" s="29"/>
      <c r="H99" s="66">
        <v>7.83</v>
      </c>
      <c r="I99" s="67"/>
      <c r="J99" s="51">
        <f>Table13[[#This Row],[Cena Netto]]*(1-Table13[[#This Row],[Rabat Długoterminowy]])</f>
        <v>7.83</v>
      </c>
      <c r="K99" s="80">
        <f>IF(TRIM($D$8)='Payment Term'!A$1,1-(1-$D$9)*(1-2%),$D$9)</f>
        <v>0.25</v>
      </c>
      <c r="L99" s="35"/>
      <c r="M99" s="81">
        <f>1-(1-Table13[[#This Row],[Rabat Długoterminowy]])*(1-Table13[[#This Row],[Dodatkowy rabat kwartału (składany)]])</f>
        <v>0</v>
      </c>
      <c r="N99" s="52">
        <v>0</v>
      </c>
      <c r="O99" s="31">
        <f>ROUND(Table13[[#This Row],[Cena Netto Po Rabacie Długoterminowym]]*(1-Table13[[#This Row],[Rabat Podstawowy]])*(1-Table13[[#This Row],[Dodatkowy rabat kwartału (składany)]])*(1-Table13[[#This Row],[Rabat Indywidualny]]),2)</f>
        <v>5.87</v>
      </c>
      <c r="P99" s="31">
        <f>Table13[[#This Row],[Сena SKU Po Wszystkich Rabatach]]/Table13[[#This Row],[Szt/
Opak.]]</f>
        <v>1.1739999999999999</v>
      </c>
      <c r="Q99" s="94" t="s">
        <v>6201</v>
      </c>
      <c r="R99" s="36" t="s">
        <v>2460</v>
      </c>
      <c r="S99" s="91">
        <f>IF(ISERROR(Table13[[#This Row],[W Inner]]),Table13[[#This Row],[W Outer]],IF(AND(Table13[[#This Row],[W Inner]]&gt;0,Table13[[#This Row],[W Inner]]&lt;&gt;"0"),Table13[[#This Row],[W Inner]],Table13[[#This Row],[W Outer]]))</f>
        <v>20</v>
      </c>
      <c r="T99" s="86"/>
      <c r="U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99" s="49">
        <f>IF(Table13[[#This Row],[Zamówienie - Ilosc SKU '[Szt']]]=0,0,MOD(Table13[[#This Row],[Zamówienie - Ilosc SKU '[Szt']]],Table13[[#This Row],[Min. Ilość Zam. Sku]])-0.5)</f>
        <v>0</v>
      </c>
      <c r="W99" s="31">
        <f>Table13[[#This Row],[Сena SKU Po Wszystkich Rabatach]]*U99</f>
        <v>0</v>
      </c>
      <c r="X99" s="33" t="str">
        <f>IF(Table13[[#This Row],[Zamówienie - Ilosc SKU '[Szt']]]=0,"Niezamówione produkty","Zamówione produkty")</f>
        <v>Niezamówione produkty</v>
      </c>
      <c r="Y99" s="34" t="s">
        <v>90</v>
      </c>
      <c r="Z99" s="34">
        <v>20</v>
      </c>
      <c r="AA99" s="34">
        <v>560</v>
      </c>
      <c r="AB99" s="34">
        <v>3360</v>
      </c>
      <c r="AC99" s="34">
        <f>+Table13[[#This Row],[Na Palecie]]/Table13[[#This Row],[W Outer]]</f>
        <v>168</v>
      </c>
      <c r="AD99" s="34">
        <f>+Table13[[#This Row],[Na Palecie]]/Table13[[#This Row],[Na 
Warstwie]]</f>
        <v>6</v>
      </c>
      <c r="AE99" s="37" t="s">
        <v>6238</v>
      </c>
      <c r="AF99" s="37" t="s">
        <v>90</v>
      </c>
      <c r="AG99" s="37" t="s">
        <v>6393</v>
      </c>
      <c r="AH99" s="37" t="s">
        <v>6394</v>
      </c>
      <c r="AI99" s="37"/>
      <c r="AJ99" s="37" t="s">
        <v>6697</v>
      </c>
      <c r="AK99" s="37" t="s">
        <v>91</v>
      </c>
      <c r="AL99" s="37" t="str">
        <f>_xlfn.XLOOKUP(Table13[[#This Row],[Rabat Indywidualny]],'PC2 code'!A:A,'PC2 code'!B:B,0)</f>
        <v>00</v>
      </c>
    </row>
    <row r="100" spans="1:42" ht="15.75" customHeight="1" x14ac:dyDescent="0.35">
      <c r="A100" s="73" t="s">
        <v>5344</v>
      </c>
      <c r="B100" s="73" t="str">
        <f>TEXT(Table13[[#This Row],[Kod EAN 
(Sku)]],"0000000000000")</f>
        <v>3086123379640</v>
      </c>
      <c r="C100" s="78" t="str">
        <f>IF(AND(Table13[[#This Row],[Kod EAN 
(Szt)]]&lt;&gt;0,Table13[[#This Row],[Kod EAN 
(Szt)]]&lt;&gt;"0"),TEXT(Table13[[#This Row],[Kod EAN 
(Szt)]],"0000000000000"),"")</f>
        <v>3086123380417</v>
      </c>
      <c r="D100" s="79" t="s">
        <v>277</v>
      </c>
      <c r="E100" s="27" t="s">
        <v>7</v>
      </c>
      <c r="F100" s="28" t="s">
        <v>89</v>
      </c>
      <c r="G100" s="29"/>
      <c r="H100" s="66">
        <v>27.31</v>
      </c>
      <c r="I100" s="67"/>
      <c r="J100" s="51">
        <f>Table13[[#This Row],[Cena Netto]]*(1-Table13[[#This Row],[Rabat Długoterminowy]])</f>
        <v>27.31</v>
      </c>
      <c r="K100" s="80">
        <f>IF(TRIM($D$8)='Payment Term'!A$1,1-(1-$D$9)*(1-2%),$D$9)</f>
        <v>0.25</v>
      </c>
      <c r="L100" s="35"/>
      <c r="M100" s="81">
        <f>1-(1-Table13[[#This Row],[Rabat Długoterminowy]])*(1-Table13[[#This Row],[Dodatkowy rabat kwartału (składany)]])</f>
        <v>0</v>
      </c>
      <c r="N100" s="52">
        <v>0</v>
      </c>
      <c r="O100" s="31">
        <f>ROUND(Table13[[#This Row],[Cena Netto Po Rabacie Długoterminowym]]*(1-Table13[[#This Row],[Rabat Podstawowy]])*(1-Table13[[#This Row],[Dodatkowy rabat kwartału (składany)]])*(1-Table13[[#This Row],[Rabat Indywidualny]]),2)</f>
        <v>20.48</v>
      </c>
      <c r="P100" s="31">
        <f>Table13[[#This Row],[Сena SKU Po Wszystkich Rabatach]]/Table13[[#This Row],[Szt/
Opak.]]</f>
        <v>1.024</v>
      </c>
      <c r="Q100" s="94" t="s">
        <v>2460</v>
      </c>
      <c r="R100" s="36" t="s">
        <v>6200</v>
      </c>
      <c r="S100" s="91">
        <f>IF(ISERROR(Table13[[#This Row],[W Inner]]),Table13[[#This Row],[W Outer]],IF(AND(Table13[[#This Row],[W Inner]]&gt;0,Table13[[#This Row],[W Inner]]&lt;&gt;"0"),Table13[[#This Row],[W Inner]],Table13[[#This Row],[W Outer]]))</f>
        <v>18</v>
      </c>
      <c r="T100" s="86"/>
      <c r="U1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0" s="49">
        <f>IF(Table13[[#This Row],[Zamówienie - Ilosc SKU '[Szt']]]=0,0,MOD(Table13[[#This Row],[Zamówienie - Ilosc SKU '[Szt']]],Table13[[#This Row],[Min. Ilość Zam. Sku]])-0.5)</f>
        <v>0</v>
      </c>
      <c r="W100" s="31">
        <f>Table13[[#This Row],[Сena SKU Po Wszystkich Rabatach]]*U100</f>
        <v>0</v>
      </c>
      <c r="X100" s="33" t="str">
        <f>IF(Table13[[#This Row],[Zamówienie - Ilosc SKU '[Szt']]]=0,"Niezamówione produkty","Zamówione produkty")</f>
        <v>Niezamówione produkty</v>
      </c>
      <c r="Y100" s="34" t="s">
        <v>90</v>
      </c>
      <c r="Z100" s="34">
        <v>18</v>
      </c>
      <c r="AA100" s="34">
        <v>306</v>
      </c>
      <c r="AB100" s="34">
        <v>1836</v>
      </c>
      <c r="AC100" s="34">
        <f>+Table13[[#This Row],[Na Palecie]]/Table13[[#This Row],[W Outer]]</f>
        <v>102</v>
      </c>
      <c r="AD100" s="34">
        <f>+Table13[[#This Row],[Na Palecie]]/Table13[[#This Row],[Na 
Warstwie]]</f>
        <v>6</v>
      </c>
      <c r="AE100" s="37" t="s">
        <v>278</v>
      </c>
      <c r="AF100" s="37" t="s">
        <v>279</v>
      </c>
      <c r="AG100" s="37" t="s">
        <v>280</v>
      </c>
      <c r="AH100" s="37" t="s">
        <v>281</v>
      </c>
      <c r="AI100" s="37"/>
      <c r="AJ100" s="37" t="s">
        <v>6697</v>
      </c>
      <c r="AK100" s="37" t="s">
        <v>91</v>
      </c>
      <c r="AL100" s="37" t="str">
        <f>_xlfn.XLOOKUP(Table13[[#This Row],[Rabat Indywidualny]],'PC2 code'!A:A,'PC2 code'!B:B,0)</f>
        <v>00</v>
      </c>
    </row>
    <row r="101" spans="1:42" s="64" customFormat="1" ht="15.75" customHeight="1" x14ac:dyDescent="0.35">
      <c r="A101" s="73" t="s">
        <v>5345</v>
      </c>
      <c r="B101" s="73" t="str">
        <f>TEXT(Table13[[#This Row],[Kod EAN 
(Sku)]],"0000000000000")</f>
        <v>3086123256651</v>
      </c>
      <c r="C101" s="78" t="str">
        <f>IF(AND(Table13[[#This Row],[Kod EAN 
(Szt)]]&lt;&gt;0,Table13[[#This Row],[Kod EAN 
(Szt)]]&lt;&gt;"0"),TEXT(Table13[[#This Row],[Kod EAN 
(Szt)]],"0000000000000"),"")</f>
        <v/>
      </c>
      <c r="D101" s="79" t="s">
        <v>5998</v>
      </c>
      <c r="E101" s="27" t="s">
        <v>7</v>
      </c>
      <c r="F101" s="28" t="s">
        <v>89</v>
      </c>
      <c r="G101" s="29"/>
      <c r="H101" s="66">
        <v>46.85</v>
      </c>
      <c r="I101" s="67"/>
      <c r="J101" s="51">
        <f>Table13[[#This Row],[Cena Netto]]*(1-Table13[[#This Row],[Rabat Długoterminowy]])</f>
        <v>46.85</v>
      </c>
      <c r="K101" s="80">
        <f>IF(TRIM($D$8)='Payment Term'!A$1,1-(1-$D$9)*(1-2%),$D$9)</f>
        <v>0.25</v>
      </c>
      <c r="L101" s="35"/>
      <c r="M101" s="81">
        <f>1-(1-Table13[[#This Row],[Rabat Długoterminowy]])*(1-Table13[[#This Row],[Dodatkowy rabat kwartału (składany)]])</f>
        <v>0</v>
      </c>
      <c r="N101" s="52">
        <v>0</v>
      </c>
      <c r="O101" s="31">
        <f>ROUND(Table13[[#This Row],[Cena Netto Po Rabacie Długoterminowym]]*(1-Table13[[#This Row],[Rabat Podstawowy]])*(1-Table13[[#This Row],[Dodatkowy rabat kwartału (składany)]])*(1-Table13[[#This Row],[Rabat Indywidualny]]),2)</f>
        <v>35.14</v>
      </c>
      <c r="P101" s="31">
        <f>Table13[[#This Row],[Сena SKU Po Wszystkich Rabatach]]/Table13[[#This Row],[Szt/
Opak.]]</f>
        <v>0.58566666666666667</v>
      </c>
      <c r="Q101" s="94" t="s">
        <v>2540</v>
      </c>
      <c r="R101" s="36" t="s">
        <v>6200</v>
      </c>
      <c r="S101" s="91">
        <f>IF(ISERROR(Table13[[#This Row],[W Inner]]),Table13[[#This Row],[W Outer]],IF(AND(Table13[[#This Row],[W Inner]]&gt;0,Table13[[#This Row],[W Inner]]&lt;&gt;"0"),Table13[[#This Row],[W Inner]],Table13[[#This Row],[W Outer]]))</f>
        <v>9</v>
      </c>
      <c r="T101" s="86"/>
      <c r="U1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1" s="49">
        <f>IF(Table13[[#This Row],[Zamówienie - Ilosc SKU '[Szt']]]=0,0,MOD(Table13[[#This Row],[Zamówienie - Ilosc SKU '[Szt']]],Table13[[#This Row],[Min. Ilość Zam. Sku]])-0.5)</f>
        <v>0</v>
      </c>
      <c r="W101" s="31">
        <f>Table13[[#This Row],[Сena SKU Po Wszystkich Rabatach]]*U101</f>
        <v>0</v>
      </c>
      <c r="X101" s="33" t="str">
        <f>IF(Table13[[#This Row],[Zamówienie - Ilosc SKU '[Szt']]]=0,"Niezamówione produkty","Zamówione produkty")</f>
        <v>Niezamówione produkty</v>
      </c>
      <c r="Y101" s="34" t="s">
        <v>90</v>
      </c>
      <c r="Z101" s="34">
        <v>9</v>
      </c>
      <c r="AA101" s="34">
        <v>108</v>
      </c>
      <c r="AB101" s="34">
        <v>648</v>
      </c>
      <c r="AC101" s="34">
        <f>+Table13[[#This Row],[Na Palecie]]/Table13[[#This Row],[W Outer]]</f>
        <v>72</v>
      </c>
      <c r="AD101" s="34">
        <f>+Table13[[#This Row],[Na Palecie]]/Table13[[#This Row],[Na 
Warstwie]]</f>
        <v>6</v>
      </c>
      <c r="AE101" s="37" t="s">
        <v>282</v>
      </c>
      <c r="AF101" s="37" t="s">
        <v>90</v>
      </c>
      <c r="AG101" s="37" t="s">
        <v>283</v>
      </c>
      <c r="AH101" s="37" t="s">
        <v>284</v>
      </c>
      <c r="AI101" s="37"/>
      <c r="AJ101" s="37" t="s">
        <v>6697</v>
      </c>
      <c r="AK101" s="37" t="s">
        <v>91</v>
      </c>
      <c r="AL101" s="37" t="str">
        <f>_xlfn.XLOOKUP(Table13[[#This Row],[Rabat Indywidualny]],'PC2 code'!A:A,'PC2 code'!B:B,0)</f>
        <v>00</v>
      </c>
      <c r="AM101" s="9"/>
      <c r="AP101" s="9"/>
    </row>
    <row r="102" spans="1:42" ht="15.75" customHeight="1" x14ac:dyDescent="0.35">
      <c r="A102" s="73" t="s">
        <v>5346</v>
      </c>
      <c r="B102" s="73" t="str">
        <f>TEXT(Table13[[#This Row],[Kod EAN 
(Sku)]],"0000000000000")</f>
        <v>3086123256644</v>
      </c>
      <c r="C102" s="78" t="str">
        <f>IF(AND(Table13[[#This Row],[Kod EAN 
(Szt)]]&lt;&gt;0,Table13[[#This Row],[Kod EAN 
(Szt)]]&lt;&gt;"0"),TEXT(Table13[[#This Row],[Kod EAN 
(Szt)]],"0000000000000"),"")</f>
        <v/>
      </c>
      <c r="D102" s="79" t="s">
        <v>5999</v>
      </c>
      <c r="E102" s="27" t="s">
        <v>7</v>
      </c>
      <c r="F102" s="28" t="s">
        <v>89</v>
      </c>
      <c r="G102" s="29"/>
      <c r="H102" s="66">
        <v>46.85</v>
      </c>
      <c r="I102" s="67"/>
      <c r="J102" s="51">
        <f>Table13[[#This Row],[Cena Netto]]*(1-Table13[[#This Row],[Rabat Długoterminowy]])</f>
        <v>46.85</v>
      </c>
      <c r="K102" s="80">
        <f>IF(TRIM($D$8)='Payment Term'!A$1,1-(1-$D$9)*(1-2%),$D$9)</f>
        <v>0.25</v>
      </c>
      <c r="L102" s="35"/>
      <c r="M102" s="81">
        <f>1-(1-Table13[[#This Row],[Rabat Długoterminowy]])*(1-Table13[[#This Row],[Dodatkowy rabat kwartału (składany)]])</f>
        <v>0</v>
      </c>
      <c r="N102" s="52">
        <v>0</v>
      </c>
      <c r="O102" s="31">
        <f>ROUND(Table13[[#This Row],[Cena Netto Po Rabacie Długoterminowym]]*(1-Table13[[#This Row],[Rabat Podstawowy]])*(1-Table13[[#This Row],[Dodatkowy rabat kwartału (składany)]])*(1-Table13[[#This Row],[Rabat Indywidualny]]),2)</f>
        <v>35.14</v>
      </c>
      <c r="P102" s="31">
        <f>Table13[[#This Row],[Сena SKU Po Wszystkich Rabatach]]/Table13[[#This Row],[Szt/
Opak.]]</f>
        <v>0.58566666666666667</v>
      </c>
      <c r="Q102" s="94" t="s">
        <v>2540</v>
      </c>
      <c r="R102" s="36" t="s">
        <v>6200</v>
      </c>
      <c r="S102" s="91">
        <f>IF(ISERROR(Table13[[#This Row],[W Inner]]),Table13[[#This Row],[W Outer]],IF(AND(Table13[[#This Row],[W Inner]]&gt;0,Table13[[#This Row],[W Inner]]&lt;&gt;"0"),Table13[[#This Row],[W Inner]],Table13[[#This Row],[W Outer]]))</f>
        <v>9</v>
      </c>
      <c r="T102" s="86"/>
      <c r="U1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2" s="49">
        <f>IF(Table13[[#This Row],[Zamówienie - Ilosc SKU '[Szt']]]=0,0,MOD(Table13[[#This Row],[Zamówienie - Ilosc SKU '[Szt']]],Table13[[#This Row],[Min. Ilość Zam. Sku]])-0.5)</f>
        <v>0</v>
      </c>
      <c r="W102" s="31">
        <f>Table13[[#This Row],[Сena SKU Po Wszystkich Rabatach]]*U102</f>
        <v>0</v>
      </c>
      <c r="X102" s="33" t="str">
        <f>IF(Table13[[#This Row],[Zamówienie - Ilosc SKU '[Szt']]]=0,"Niezamówione produkty","Zamówione produkty")</f>
        <v>Niezamówione produkty</v>
      </c>
      <c r="Y102" s="34" t="s">
        <v>90</v>
      </c>
      <c r="Z102" s="34">
        <v>9</v>
      </c>
      <c r="AA102" s="34">
        <v>108</v>
      </c>
      <c r="AB102" s="34">
        <v>648</v>
      </c>
      <c r="AC102" s="34">
        <f>+Table13[[#This Row],[Na Palecie]]/Table13[[#This Row],[W Outer]]</f>
        <v>72</v>
      </c>
      <c r="AD102" s="34">
        <f>+Table13[[#This Row],[Na Palecie]]/Table13[[#This Row],[Na 
Warstwie]]</f>
        <v>6</v>
      </c>
      <c r="AE102" s="37" t="s">
        <v>285</v>
      </c>
      <c r="AF102" s="37" t="s">
        <v>90</v>
      </c>
      <c r="AG102" s="37" t="s">
        <v>286</v>
      </c>
      <c r="AH102" s="37" t="s">
        <v>287</v>
      </c>
      <c r="AI102" s="37"/>
      <c r="AJ102" s="37" t="s">
        <v>6697</v>
      </c>
      <c r="AK102" s="37" t="s">
        <v>91</v>
      </c>
      <c r="AL102" s="37" t="str">
        <f>_xlfn.XLOOKUP(Table13[[#This Row],[Rabat Indywidualny]],'PC2 code'!A:A,'PC2 code'!B:B,0)</f>
        <v>00</v>
      </c>
    </row>
    <row r="103" spans="1:42" ht="15.75" customHeight="1" x14ac:dyDescent="0.35">
      <c r="A103" s="73" t="s">
        <v>5347</v>
      </c>
      <c r="B103" s="73" t="str">
        <f>TEXT(Table13[[#This Row],[Kod EAN 
(Sku)]],"0000000000000")</f>
        <v>3086123175907</v>
      </c>
      <c r="C103" s="78" t="str">
        <f>IF(AND(Table13[[#This Row],[Kod EAN 
(Szt)]]&lt;&gt;0,Table13[[#This Row],[Kod EAN 
(Szt)]]&lt;&gt;"0"),TEXT(Table13[[#This Row],[Kod EAN 
(Szt)]],"0000000000000"),"")</f>
        <v>0070330178229</v>
      </c>
      <c r="D103" s="79" t="s">
        <v>6000</v>
      </c>
      <c r="E103" s="27" t="s">
        <v>7</v>
      </c>
      <c r="F103" s="28" t="s">
        <v>89</v>
      </c>
      <c r="G103" s="29"/>
      <c r="H103" s="66">
        <v>68.42</v>
      </c>
      <c r="I103" s="67"/>
      <c r="J103" s="51">
        <f>Table13[[#This Row],[Cena Netto]]*(1-Table13[[#This Row],[Rabat Długoterminowy]])</f>
        <v>68.42</v>
      </c>
      <c r="K103" s="80">
        <f>IF(TRIM($D$8)='Payment Term'!A$1,1-(1-$D$9)*(1-2%),$D$9)</f>
        <v>0.25</v>
      </c>
      <c r="L103" s="35"/>
      <c r="M103" s="81">
        <f>1-(1-Table13[[#This Row],[Rabat Długoterminowy]])*(1-Table13[[#This Row],[Dodatkowy rabat kwartału (składany)]])</f>
        <v>0</v>
      </c>
      <c r="N103" s="52">
        <v>0</v>
      </c>
      <c r="O103" s="31">
        <f>ROUND(Table13[[#This Row],[Cena Netto Po Rabacie Długoterminowym]]*(1-Table13[[#This Row],[Rabat Podstawowy]])*(1-Table13[[#This Row],[Dodatkowy rabat kwartału (składany)]])*(1-Table13[[#This Row],[Rabat Indywidualny]]),2)</f>
        <v>51.32</v>
      </c>
      <c r="P103" s="31">
        <f>Table13[[#This Row],[Сena SKU Po Wszystkich Rabatach]]/Table13[[#This Row],[Szt/
Opak.]]</f>
        <v>1.0264</v>
      </c>
      <c r="Q103" s="94" t="s">
        <v>2520</v>
      </c>
      <c r="R103" s="36" t="s">
        <v>6200</v>
      </c>
      <c r="S103" s="91">
        <f>IF(ISERROR(Table13[[#This Row],[W Inner]]),Table13[[#This Row],[W Outer]],IF(AND(Table13[[#This Row],[W Inner]]&gt;0,Table13[[#This Row],[W Inner]]&lt;&gt;"0"),Table13[[#This Row],[W Inner]],Table13[[#This Row],[W Outer]]))</f>
        <v>18</v>
      </c>
      <c r="T103" s="86"/>
      <c r="U1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3" s="49">
        <f>IF(Table13[[#This Row],[Zamówienie - Ilosc SKU '[Szt']]]=0,0,MOD(Table13[[#This Row],[Zamówienie - Ilosc SKU '[Szt']]],Table13[[#This Row],[Min. Ilość Zam. Sku]])-0.5)</f>
        <v>0</v>
      </c>
      <c r="W103" s="31">
        <f>Table13[[#This Row],[Сena SKU Po Wszystkich Rabatach]]*U103</f>
        <v>0</v>
      </c>
      <c r="X103" s="33" t="str">
        <f>IF(Table13[[#This Row],[Zamówienie - Ilosc SKU '[Szt']]]=0,"Niezamówione produkty","Zamówione produkty")</f>
        <v>Niezamówione produkty</v>
      </c>
      <c r="Y103" s="34" t="s">
        <v>90</v>
      </c>
      <c r="Z103" s="34">
        <v>18</v>
      </c>
      <c r="AA103" s="34">
        <v>162</v>
      </c>
      <c r="AB103" s="34">
        <v>486</v>
      </c>
      <c r="AC103" s="34">
        <f>+Table13[[#This Row],[Na Palecie]]/Table13[[#This Row],[W Outer]]</f>
        <v>27</v>
      </c>
      <c r="AD103" s="34">
        <f>+Table13[[#This Row],[Na Palecie]]/Table13[[#This Row],[Na 
Warstwie]]</f>
        <v>3</v>
      </c>
      <c r="AE103" s="37" t="s">
        <v>288</v>
      </c>
      <c r="AF103" s="37" t="s">
        <v>289</v>
      </c>
      <c r="AG103" s="37" t="s">
        <v>290</v>
      </c>
      <c r="AH103" s="37" t="s">
        <v>291</v>
      </c>
      <c r="AI103" s="37"/>
      <c r="AJ103" s="37" t="s">
        <v>6697</v>
      </c>
      <c r="AK103" s="37" t="s">
        <v>91</v>
      </c>
      <c r="AL103" s="37" t="str">
        <f>_xlfn.XLOOKUP(Table13[[#This Row],[Rabat Indywidualny]],'PC2 code'!A:A,'PC2 code'!B:B,0)</f>
        <v>00</v>
      </c>
    </row>
    <row r="104" spans="1:42" s="64" customFormat="1" ht="15.75" customHeight="1" x14ac:dyDescent="0.35">
      <c r="A104" s="73" t="s">
        <v>5348</v>
      </c>
      <c r="B104" s="73" t="str">
        <f>TEXT(Table13[[#This Row],[Kod EAN 
(Sku)]],"0000000000000")</f>
        <v>3086123175884</v>
      </c>
      <c r="C104" s="78" t="str">
        <f>IF(AND(Table13[[#This Row],[Kod EAN 
(Szt)]]&lt;&gt;0,Table13[[#This Row],[Kod EAN 
(Szt)]]&lt;&gt;"0"),TEXT(Table13[[#This Row],[Kod EAN 
(Szt)]],"0000000000000"),"")</f>
        <v>0070330178212</v>
      </c>
      <c r="D104" s="79" t="s">
        <v>6001</v>
      </c>
      <c r="E104" s="27" t="s">
        <v>7</v>
      </c>
      <c r="F104" s="28" t="s">
        <v>89</v>
      </c>
      <c r="G104" s="29"/>
      <c r="H104" s="66">
        <v>68.42</v>
      </c>
      <c r="I104" s="67"/>
      <c r="J104" s="51">
        <f>Table13[[#This Row],[Cena Netto]]*(1-Table13[[#This Row],[Rabat Długoterminowy]])</f>
        <v>68.42</v>
      </c>
      <c r="K104" s="80">
        <f>IF(TRIM($D$8)='Payment Term'!A$1,1-(1-$D$9)*(1-2%),$D$9)</f>
        <v>0.25</v>
      </c>
      <c r="L104" s="35"/>
      <c r="M104" s="81">
        <f>1-(1-Table13[[#This Row],[Rabat Długoterminowy]])*(1-Table13[[#This Row],[Dodatkowy rabat kwartału (składany)]])</f>
        <v>0</v>
      </c>
      <c r="N104" s="52">
        <v>0</v>
      </c>
      <c r="O104" s="31">
        <f>ROUND(Table13[[#This Row],[Cena Netto Po Rabacie Długoterminowym]]*(1-Table13[[#This Row],[Rabat Podstawowy]])*(1-Table13[[#This Row],[Dodatkowy rabat kwartału (składany)]])*(1-Table13[[#This Row],[Rabat Indywidualny]]),2)</f>
        <v>51.32</v>
      </c>
      <c r="P104" s="31">
        <f>Table13[[#This Row],[Сena SKU Po Wszystkich Rabatach]]/Table13[[#This Row],[Szt/
Opak.]]</f>
        <v>1.0264</v>
      </c>
      <c r="Q104" s="94" t="s">
        <v>2520</v>
      </c>
      <c r="R104" s="36" t="s">
        <v>6200</v>
      </c>
      <c r="S104" s="91">
        <f>IF(ISERROR(Table13[[#This Row],[W Inner]]),Table13[[#This Row],[W Outer]],IF(AND(Table13[[#This Row],[W Inner]]&gt;0,Table13[[#This Row],[W Inner]]&lt;&gt;"0"),Table13[[#This Row],[W Inner]],Table13[[#This Row],[W Outer]]))</f>
        <v>18</v>
      </c>
      <c r="T104" s="86"/>
      <c r="U1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4" s="49">
        <f>IF(Table13[[#This Row],[Zamówienie - Ilosc SKU '[Szt']]]=0,0,MOD(Table13[[#This Row],[Zamówienie - Ilosc SKU '[Szt']]],Table13[[#This Row],[Min. Ilość Zam. Sku]])-0.5)</f>
        <v>0</v>
      </c>
      <c r="W104" s="31">
        <f>Table13[[#This Row],[Сena SKU Po Wszystkich Rabatach]]*U104</f>
        <v>0</v>
      </c>
      <c r="X104" s="33" t="str">
        <f>IF(Table13[[#This Row],[Zamówienie - Ilosc SKU '[Szt']]]=0,"Niezamówione produkty","Zamówione produkty")</f>
        <v>Niezamówione produkty</v>
      </c>
      <c r="Y104" s="34" t="s">
        <v>90</v>
      </c>
      <c r="Z104" s="34">
        <v>18</v>
      </c>
      <c r="AA104" s="34">
        <v>162</v>
      </c>
      <c r="AB104" s="34">
        <v>486</v>
      </c>
      <c r="AC104" s="34">
        <f>+Table13[[#This Row],[Na Palecie]]/Table13[[#This Row],[W Outer]]</f>
        <v>27</v>
      </c>
      <c r="AD104" s="34">
        <f>+Table13[[#This Row],[Na Palecie]]/Table13[[#This Row],[Na 
Warstwie]]</f>
        <v>3</v>
      </c>
      <c r="AE104" s="37" t="s">
        <v>292</v>
      </c>
      <c r="AF104" s="37" t="s">
        <v>293</v>
      </c>
      <c r="AG104" s="37" t="s">
        <v>294</v>
      </c>
      <c r="AH104" s="37" t="s">
        <v>295</v>
      </c>
      <c r="AI104" s="37"/>
      <c r="AJ104" s="37" t="s">
        <v>6697</v>
      </c>
      <c r="AK104" s="37" t="s">
        <v>91</v>
      </c>
      <c r="AL104" s="37" t="str">
        <f>_xlfn.XLOOKUP(Table13[[#This Row],[Rabat Indywidualny]],'PC2 code'!A:A,'PC2 code'!B:B,0)</f>
        <v>00</v>
      </c>
      <c r="AM104" s="9"/>
      <c r="AP104" s="9"/>
    </row>
    <row r="105" spans="1:42" s="64" customFormat="1" ht="15.75" customHeight="1" x14ac:dyDescent="0.35">
      <c r="A105" s="73" t="s">
        <v>5349</v>
      </c>
      <c r="B105" s="73" t="str">
        <f>TEXT(Table13[[#This Row],[Kod EAN 
(Sku)]],"0000000000000")</f>
        <v>0070330136700</v>
      </c>
      <c r="C105" s="78" t="str">
        <f>IF(AND(Table13[[#This Row],[Kod EAN 
(Szt)]]&lt;&gt;0,Table13[[#This Row],[Kod EAN 
(Szt)]]&lt;&gt;"0"),TEXT(Table13[[#This Row],[Kod EAN 
(Szt)]],"0000000000000"),"")</f>
        <v>3086123001305</v>
      </c>
      <c r="D105" s="79" t="s">
        <v>296</v>
      </c>
      <c r="E105" s="27" t="s">
        <v>7</v>
      </c>
      <c r="F105" s="28" t="s">
        <v>89</v>
      </c>
      <c r="G105" s="29"/>
      <c r="H105" s="66">
        <v>55.39</v>
      </c>
      <c r="I105" s="67"/>
      <c r="J105" s="51">
        <f>Table13[[#This Row],[Cena Netto]]*(1-Table13[[#This Row],[Rabat Długoterminowy]])</f>
        <v>55.39</v>
      </c>
      <c r="K105" s="80">
        <f>IF(TRIM($D$8)='Payment Term'!A$1,1-(1-$D$9)*(1-2%),$D$9)</f>
        <v>0.25</v>
      </c>
      <c r="L105" s="35"/>
      <c r="M105" s="81">
        <f>1-(1-Table13[[#This Row],[Rabat Długoterminowy]])*(1-Table13[[#This Row],[Dodatkowy rabat kwartału (składany)]])</f>
        <v>0</v>
      </c>
      <c r="N105" s="52">
        <v>0</v>
      </c>
      <c r="O105" s="31">
        <f>ROUND(Table13[[#This Row],[Cena Netto Po Rabacie Długoterminowym]]*(1-Table13[[#This Row],[Rabat Podstawowy]])*(1-Table13[[#This Row],[Dodatkowy rabat kwartału (składany)]])*(1-Table13[[#This Row],[Rabat Indywidualny]]),2)</f>
        <v>41.54</v>
      </c>
      <c r="P105" s="31">
        <f>Table13[[#This Row],[Сena SKU Po Wszystkich Rabatach]]/Table13[[#This Row],[Szt/
Opak.]]</f>
        <v>3.4616666666666664</v>
      </c>
      <c r="Q105" s="94" t="s">
        <v>2444</v>
      </c>
      <c r="R105" s="36" t="s">
        <v>6200</v>
      </c>
      <c r="S105" s="91">
        <f>IF(ISERROR(Table13[[#This Row],[W Inner]]),Table13[[#This Row],[W Outer]],IF(AND(Table13[[#This Row],[W Inner]]&gt;0,Table13[[#This Row],[W Inner]]&lt;&gt;"0"),Table13[[#This Row],[W Inner]],Table13[[#This Row],[W Outer]]))</f>
        <v>18</v>
      </c>
      <c r="T105" s="86"/>
      <c r="U1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5" s="49">
        <f>IF(Table13[[#This Row],[Zamówienie - Ilosc SKU '[Szt']]]=0,0,MOD(Table13[[#This Row],[Zamówienie - Ilosc SKU '[Szt']]],Table13[[#This Row],[Min. Ilość Zam. Sku]])-0.5)</f>
        <v>0</v>
      </c>
      <c r="W105" s="31">
        <f>Table13[[#This Row],[Сena SKU Po Wszystkich Rabatach]]*U105</f>
        <v>0</v>
      </c>
      <c r="X105" s="33" t="str">
        <f>IF(Table13[[#This Row],[Zamówienie - Ilosc SKU '[Szt']]]=0,"Niezamówione produkty","Zamówione produkty")</f>
        <v>Niezamówione produkty</v>
      </c>
      <c r="Y105" s="34" t="s">
        <v>90</v>
      </c>
      <c r="Z105" s="34">
        <v>18</v>
      </c>
      <c r="AA105" s="34">
        <v>306</v>
      </c>
      <c r="AB105" s="34">
        <v>1836</v>
      </c>
      <c r="AC105" s="34">
        <f>+Table13[[#This Row],[Na Palecie]]/Table13[[#This Row],[W Outer]]</f>
        <v>102</v>
      </c>
      <c r="AD105" s="34">
        <f>+Table13[[#This Row],[Na Palecie]]/Table13[[#This Row],[Na 
Warstwie]]</f>
        <v>6</v>
      </c>
      <c r="AE105" s="37" t="s">
        <v>297</v>
      </c>
      <c r="AF105" s="37" t="s">
        <v>298</v>
      </c>
      <c r="AG105" s="37" t="s">
        <v>299</v>
      </c>
      <c r="AH105" s="37" t="s">
        <v>300</v>
      </c>
      <c r="AI105" s="37"/>
      <c r="AJ105" s="37" t="s">
        <v>6697</v>
      </c>
      <c r="AK105" s="37" t="s">
        <v>154</v>
      </c>
      <c r="AL105" s="37" t="str">
        <f>_xlfn.XLOOKUP(Table13[[#This Row],[Rabat Indywidualny]],'PC2 code'!A:A,'PC2 code'!B:B,0)</f>
        <v>00</v>
      </c>
      <c r="AM105" s="9"/>
      <c r="AP105" s="9"/>
    </row>
    <row r="106" spans="1:42" ht="15.75" customHeight="1" x14ac:dyDescent="0.35">
      <c r="A106" s="73" t="s">
        <v>5350</v>
      </c>
      <c r="B106" s="73" t="str">
        <f>TEXT(Table13[[#This Row],[Kod EAN 
(Sku)]],"0000000000000")</f>
        <v>0070330136717</v>
      </c>
      <c r="C106" s="78" t="str">
        <f>IF(AND(Table13[[#This Row],[Kod EAN 
(Szt)]]&lt;&gt;0,Table13[[#This Row],[Kod EAN 
(Szt)]]&lt;&gt;"0"),TEXT(Table13[[#This Row],[Kod EAN 
(Szt)]],"0000000000000"),"")</f>
        <v>3086123001312</v>
      </c>
      <c r="D106" s="79" t="s">
        <v>301</v>
      </c>
      <c r="E106" s="27" t="s">
        <v>7</v>
      </c>
      <c r="F106" s="28" t="s">
        <v>89</v>
      </c>
      <c r="G106" s="29"/>
      <c r="H106" s="66">
        <v>55.39</v>
      </c>
      <c r="I106" s="67"/>
      <c r="J106" s="51">
        <f>Table13[[#This Row],[Cena Netto]]*(1-Table13[[#This Row],[Rabat Długoterminowy]])</f>
        <v>55.39</v>
      </c>
      <c r="K106" s="80">
        <f>IF(TRIM($D$8)='Payment Term'!A$1,1-(1-$D$9)*(1-2%),$D$9)</f>
        <v>0.25</v>
      </c>
      <c r="L106" s="35"/>
      <c r="M106" s="81">
        <f>1-(1-Table13[[#This Row],[Rabat Długoterminowy]])*(1-Table13[[#This Row],[Dodatkowy rabat kwartału (składany)]])</f>
        <v>0</v>
      </c>
      <c r="N106" s="52">
        <v>0</v>
      </c>
      <c r="O106" s="31">
        <f>ROUND(Table13[[#This Row],[Cena Netto Po Rabacie Długoterminowym]]*(1-Table13[[#This Row],[Rabat Podstawowy]])*(1-Table13[[#This Row],[Dodatkowy rabat kwartału (składany)]])*(1-Table13[[#This Row],[Rabat Indywidualny]]),2)</f>
        <v>41.54</v>
      </c>
      <c r="P106" s="31">
        <f>Table13[[#This Row],[Сena SKU Po Wszystkich Rabatach]]/Table13[[#This Row],[Szt/
Opak.]]</f>
        <v>3.4616666666666664</v>
      </c>
      <c r="Q106" s="94" t="s">
        <v>2444</v>
      </c>
      <c r="R106" s="36" t="s">
        <v>6200</v>
      </c>
      <c r="S106" s="91">
        <f>IF(ISERROR(Table13[[#This Row],[W Inner]]),Table13[[#This Row],[W Outer]],IF(AND(Table13[[#This Row],[W Inner]]&gt;0,Table13[[#This Row],[W Inner]]&lt;&gt;"0"),Table13[[#This Row],[W Inner]],Table13[[#This Row],[W Outer]]))</f>
        <v>18</v>
      </c>
      <c r="T106" s="86"/>
      <c r="U1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6" s="49">
        <f>IF(Table13[[#This Row],[Zamówienie - Ilosc SKU '[Szt']]]=0,0,MOD(Table13[[#This Row],[Zamówienie - Ilosc SKU '[Szt']]],Table13[[#This Row],[Min. Ilość Zam. Sku]])-0.5)</f>
        <v>0</v>
      </c>
      <c r="W106" s="31">
        <f>Table13[[#This Row],[Сena SKU Po Wszystkich Rabatach]]*U106</f>
        <v>0</v>
      </c>
      <c r="X106" s="33" t="str">
        <f>IF(Table13[[#This Row],[Zamówienie - Ilosc SKU '[Szt']]]=0,"Niezamówione produkty","Zamówione produkty")</f>
        <v>Niezamówione produkty</v>
      </c>
      <c r="Y106" s="34" t="s">
        <v>90</v>
      </c>
      <c r="Z106" s="34">
        <v>18</v>
      </c>
      <c r="AA106" s="34">
        <v>306</v>
      </c>
      <c r="AB106" s="34">
        <v>1836</v>
      </c>
      <c r="AC106" s="34">
        <f>+Table13[[#This Row],[Na Palecie]]/Table13[[#This Row],[W Outer]]</f>
        <v>102</v>
      </c>
      <c r="AD106" s="34">
        <f>+Table13[[#This Row],[Na Palecie]]/Table13[[#This Row],[Na 
Warstwie]]</f>
        <v>6</v>
      </c>
      <c r="AE106" s="37" t="s">
        <v>302</v>
      </c>
      <c r="AF106" s="37" t="s">
        <v>303</v>
      </c>
      <c r="AG106" s="37" t="s">
        <v>304</v>
      </c>
      <c r="AH106" s="37" t="s">
        <v>305</v>
      </c>
      <c r="AI106" s="37"/>
      <c r="AJ106" s="37" t="s">
        <v>6697</v>
      </c>
      <c r="AK106" s="37" t="s">
        <v>154</v>
      </c>
      <c r="AL106" s="37" t="str">
        <f>_xlfn.XLOOKUP(Table13[[#This Row],[Rabat Indywidualny]],'PC2 code'!A:A,'PC2 code'!B:B,0)</f>
        <v>00</v>
      </c>
    </row>
    <row r="107" spans="1:42" ht="15.75" customHeight="1" x14ac:dyDescent="0.35">
      <c r="A107" s="73" t="s">
        <v>5351</v>
      </c>
      <c r="B107" s="73" t="str">
        <f>TEXT(Table13[[#This Row],[Kod EAN 
(Sku)]],"0000000000000")</f>
        <v>0070330136724</v>
      </c>
      <c r="C107" s="78" t="str">
        <f>IF(AND(Table13[[#This Row],[Kod EAN 
(Szt)]]&lt;&gt;0,Table13[[#This Row],[Kod EAN 
(Szt)]]&lt;&gt;"0"),TEXT(Table13[[#This Row],[Kod EAN 
(Szt)]],"0000000000000"),"")</f>
        <v>3086123001329</v>
      </c>
      <c r="D107" s="79" t="s">
        <v>306</v>
      </c>
      <c r="E107" s="27" t="s">
        <v>7</v>
      </c>
      <c r="F107" s="28" t="s">
        <v>89</v>
      </c>
      <c r="G107" s="29"/>
      <c r="H107" s="66">
        <v>55.39</v>
      </c>
      <c r="I107" s="67"/>
      <c r="J107" s="51">
        <f>Table13[[#This Row],[Cena Netto]]*(1-Table13[[#This Row],[Rabat Długoterminowy]])</f>
        <v>55.39</v>
      </c>
      <c r="K107" s="80">
        <f>IF(TRIM($D$8)='Payment Term'!A$1,1-(1-$D$9)*(1-2%),$D$9)</f>
        <v>0.25</v>
      </c>
      <c r="L107" s="35"/>
      <c r="M107" s="81">
        <f>1-(1-Table13[[#This Row],[Rabat Długoterminowy]])*(1-Table13[[#This Row],[Dodatkowy rabat kwartału (składany)]])</f>
        <v>0</v>
      </c>
      <c r="N107" s="52">
        <v>0</v>
      </c>
      <c r="O107" s="31">
        <f>ROUND(Table13[[#This Row],[Cena Netto Po Rabacie Długoterminowym]]*(1-Table13[[#This Row],[Rabat Podstawowy]])*(1-Table13[[#This Row],[Dodatkowy rabat kwartału (składany)]])*(1-Table13[[#This Row],[Rabat Indywidualny]]),2)</f>
        <v>41.54</v>
      </c>
      <c r="P107" s="31">
        <f>Table13[[#This Row],[Сena SKU Po Wszystkich Rabatach]]/Table13[[#This Row],[Szt/
Opak.]]</f>
        <v>3.4616666666666664</v>
      </c>
      <c r="Q107" s="94" t="s">
        <v>2444</v>
      </c>
      <c r="R107" s="36" t="s">
        <v>6200</v>
      </c>
      <c r="S107" s="91">
        <f>IF(ISERROR(Table13[[#This Row],[W Inner]]),Table13[[#This Row],[W Outer]],IF(AND(Table13[[#This Row],[W Inner]]&gt;0,Table13[[#This Row],[W Inner]]&lt;&gt;"0"),Table13[[#This Row],[W Inner]],Table13[[#This Row],[W Outer]]))</f>
        <v>18</v>
      </c>
      <c r="T107" s="86"/>
      <c r="U1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7" s="49">
        <f>IF(Table13[[#This Row],[Zamówienie - Ilosc SKU '[Szt']]]=0,0,MOD(Table13[[#This Row],[Zamówienie - Ilosc SKU '[Szt']]],Table13[[#This Row],[Min. Ilość Zam. Sku]])-0.5)</f>
        <v>0</v>
      </c>
      <c r="W107" s="31">
        <f>Table13[[#This Row],[Сena SKU Po Wszystkich Rabatach]]*U107</f>
        <v>0</v>
      </c>
      <c r="X107" s="33" t="str">
        <f>IF(Table13[[#This Row],[Zamówienie - Ilosc SKU '[Szt']]]=0,"Niezamówione produkty","Zamówione produkty")</f>
        <v>Niezamówione produkty</v>
      </c>
      <c r="Y107" s="34" t="s">
        <v>90</v>
      </c>
      <c r="Z107" s="34">
        <v>18</v>
      </c>
      <c r="AA107" s="34">
        <v>306</v>
      </c>
      <c r="AB107" s="34">
        <v>1836</v>
      </c>
      <c r="AC107" s="34">
        <f>+Table13[[#This Row],[Na Palecie]]/Table13[[#This Row],[W Outer]]</f>
        <v>102</v>
      </c>
      <c r="AD107" s="34">
        <f>+Table13[[#This Row],[Na Palecie]]/Table13[[#This Row],[Na 
Warstwie]]</f>
        <v>6</v>
      </c>
      <c r="AE107" s="37" t="s">
        <v>307</v>
      </c>
      <c r="AF107" s="37" t="s">
        <v>308</v>
      </c>
      <c r="AG107" s="37" t="s">
        <v>309</v>
      </c>
      <c r="AH107" s="37" t="s">
        <v>310</v>
      </c>
      <c r="AI107" s="37"/>
      <c r="AJ107" s="37" t="s">
        <v>6697</v>
      </c>
      <c r="AK107" s="37" t="s">
        <v>154</v>
      </c>
      <c r="AL107" s="37" t="str">
        <f>_xlfn.XLOOKUP(Table13[[#This Row],[Rabat Indywidualny]],'PC2 code'!A:A,'PC2 code'!B:B,0)</f>
        <v>00</v>
      </c>
    </row>
    <row r="108" spans="1:42" ht="15.75" customHeight="1" x14ac:dyDescent="0.35">
      <c r="A108" s="73" t="s">
        <v>5352</v>
      </c>
      <c r="B108" s="73" t="str">
        <f>TEXT(Table13[[#This Row],[Kod EAN 
(Sku)]],"0000000000000")</f>
        <v>0070330136663</v>
      </c>
      <c r="C108" s="78" t="str">
        <f>IF(AND(Table13[[#This Row],[Kod EAN 
(Szt)]]&lt;&gt;0,Table13[[#This Row],[Kod EAN 
(Szt)]]&lt;&gt;"0"),TEXT(Table13[[#This Row],[Kod EAN 
(Szt)]],"0000000000000"),"")</f>
        <v/>
      </c>
      <c r="D108" s="79" t="s">
        <v>311</v>
      </c>
      <c r="E108" s="27" t="s">
        <v>7</v>
      </c>
      <c r="F108" s="28" t="s">
        <v>89</v>
      </c>
      <c r="G108" s="29"/>
      <c r="H108" s="66">
        <v>6.36</v>
      </c>
      <c r="I108" s="67"/>
      <c r="J108" s="51">
        <f>Table13[[#This Row],[Cena Netto]]*(1-Table13[[#This Row],[Rabat Długoterminowy]])</f>
        <v>6.36</v>
      </c>
      <c r="K108" s="80">
        <f>IF(TRIM($D$8)='Payment Term'!A$1,1-(1-$D$9)*(1-2%),$D$9)</f>
        <v>0.25</v>
      </c>
      <c r="L108" s="35">
        <v>0.1</v>
      </c>
      <c r="M108" s="81">
        <f>1-(1-Table13[[#This Row],[Rabat Długoterminowy]])*(1-Table13[[#This Row],[Dodatkowy rabat kwartału (składany)]])</f>
        <v>9.9999999999999978E-2</v>
      </c>
      <c r="N108" s="52">
        <v>0</v>
      </c>
      <c r="O108" s="31">
        <f>ROUND(Table13[[#This Row],[Cena Netto Po Rabacie Długoterminowym]]*(1-Table13[[#This Row],[Rabat Podstawowy]])*(1-Table13[[#This Row],[Dodatkowy rabat kwartału (składany)]])*(1-Table13[[#This Row],[Rabat Indywidualny]]),2)</f>
        <v>4.29</v>
      </c>
      <c r="P108" s="31">
        <f>Table13[[#This Row],[Сena SKU Po Wszystkich Rabatach]]/Table13[[#This Row],[Szt/
Opak.]]</f>
        <v>4.29</v>
      </c>
      <c r="Q108" s="94" t="s">
        <v>6200</v>
      </c>
      <c r="R108" s="36" t="s">
        <v>2460</v>
      </c>
      <c r="S108" s="91">
        <f>IF(ISERROR(Table13[[#This Row],[W Inner]]),Table13[[#This Row],[W Outer]],IF(AND(Table13[[#This Row],[W Inner]]&gt;0,Table13[[#This Row],[W Inner]]&lt;&gt;"0"),Table13[[#This Row],[W Inner]],Table13[[#This Row],[W Outer]]))</f>
        <v>20</v>
      </c>
      <c r="T108" s="86"/>
      <c r="U1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8" s="49">
        <f>IF(Table13[[#This Row],[Zamówienie - Ilosc SKU '[Szt']]]=0,0,MOD(Table13[[#This Row],[Zamówienie - Ilosc SKU '[Szt']]],Table13[[#This Row],[Min. Ilość Zam. Sku]])-0.5)</f>
        <v>0</v>
      </c>
      <c r="W108" s="31">
        <f>Table13[[#This Row],[Сena SKU Po Wszystkich Rabatach]]*U108</f>
        <v>0</v>
      </c>
      <c r="X108" s="33" t="str">
        <f>IF(Table13[[#This Row],[Zamówienie - Ilosc SKU '[Szt']]]=0,"Niezamówione produkty","Zamówione produkty")</f>
        <v>Niezamówione produkty</v>
      </c>
      <c r="Y108" s="34" t="s">
        <v>90</v>
      </c>
      <c r="Z108" s="34">
        <v>20</v>
      </c>
      <c r="AA108" s="34">
        <v>560</v>
      </c>
      <c r="AB108" s="34">
        <v>5040</v>
      </c>
      <c r="AC108" s="34">
        <f>+Table13[[#This Row],[Na Palecie]]/Table13[[#This Row],[W Outer]]</f>
        <v>252</v>
      </c>
      <c r="AD108" s="34">
        <f>+Table13[[#This Row],[Na Palecie]]/Table13[[#This Row],[Na 
Warstwie]]</f>
        <v>9</v>
      </c>
      <c r="AE108" s="37" t="s">
        <v>312</v>
      </c>
      <c r="AF108" s="37" t="s">
        <v>90</v>
      </c>
      <c r="AG108" s="37" t="s">
        <v>313</v>
      </c>
      <c r="AH108" s="37" t="s">
        <v>6395</v>
      </c>
      <c r="AI108" s="37"/>
      <c r="AJ108" s="37" t="s">
        <v>6697</v>
      </c>
      <c r="AK108" s="37" t="s">
        <v>154</v>
      </c>
      <c r="AL108" s="37" t="str">
        <f>_xlfn.XLOOKUP(Table13[[#This Row],[Rabat Indywidualny]],'PC2 code'!A:A,'PC2 code'!B:B,0)</f>
        <v>00</v>
      </c>
    </row>
    <row r="109" spans="1:42" ht="15.75" customHeight="1" x14ac:dyDescent="0.35">
      <c r="A109" s="73" t="s">
        <v>5353</v>
      </c>
      <c r="B109" s="73" t="str">
        <f>TEXT(Table13[[#This Row],[Kod EAN 
(Sku)]],"0000000000000")</f>
        <v>0070330136670</v>
      </c>
      <c r="C109" s="78" t="str">
        <f>IF(AND(Table13[[#This Row],[Kod EAN 
(Szt)]]&lt;&gt;0,Table13[[#This Row],[Kod EAN 
(Szt)]]&lt;&gt;"0"),TEXT(Table13[[#This Row],[Kod EAN 
(Szt)]],"0000000000000"),"")</f>
        <v/>
      </c>
      <c r="D109" s="79" t="s">
        <v>314</v>
      </c>
      <c r="E109" s="27" t="s">
        <v>7</v>
      </c>
      <c r="F109" s="28" t="s">
        <v>89</v>
      </c>
      <c r="G109" s="29"/>
      <c r="H109" s="66">
        <v>6.36</v>
      </c>
      <c r="I109" s="67"/>
      <c r="J109" s="51">
        <f>Table13[[#This Row],[Cena Netto]]*(1-Table13[[#This Row],[Rabat Długoterminowy]])</f>
        <v>6.36</v>
      </c>
      <c r="K109" s="80">
        <f>IF(TRIM($D$8)='Payment Term'!A$1,1-(1-$D$9)*(1-2%),$D$9)</f>
        <v>0.25</v>
      </c>
      <c r="L109" s="35">
        <v>0.1</v>
      </c>
      <c r="M109" s="81">
        <f>1-(1-Table13[[#This Row],[Rabat Długoterminowy]])*(1-Table13[[#This Row],[Dodatkowy rabat kwartału (składany)]])</f>
        <v>9.9999999999999978E-2</v>
      </c>
      <c r="N109" s="52">
        <v>0</v>
      </c>
      <c r="O109" s="31">
        <f>ROUND(Table13[[#This Row],[Cena Netto Po Rabacie Długoterminowym]]*(1-Table13[[#This Row],[Rabat Podstawowy]])*(1-Table13[[#This Row],[Dodatkowy rabat kwartału (składany)]])*(1-Table13[[#This Row],[Rabat Indywidualny]]),2)</f>
        <v>4.29</v>
      </c>
      <c r="P109" s="31">
        <f>Table13[[#This Row],[Сena SKU Po Wszystkich Rabatach]]/Table13[[#This Row],[Szt/
Opak.]]</f>
        <v>4.29</v>
      </c>
      <c r="Q109" s="94" t="s">
        <v>6200</v>
      </c>
      <c r="R109" s="36" t="s">
        <v>2460</v>
      </c>
      <c r="S109" s="91">
        <f>IF(ISERROR(Table13[[#This Row],[W Inner]]),Table13[[#This Row],[W Outer]],IF(AND(Table13[[#This Row],[W Inner]]&gt;0,Table13[[#This Row],[W Inner]]&lt;&gt;"0"),Table13[[#This Row],[W Inner]],Table13[[#This Row],[W Outer]]))</f>
        <v>20</v>
      </c>
      <c r="T109" s="86"/>
      <c r="U1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09" s="49">
        <f>IF(Table13[[#This Row],[Zamówienie - Ilosc SKU '[Szt']]]=0,0,MOD(Table13[[#This Row],[Zamówienie - Ilosc SKU '[Szt']]],Table13[[#This Row],[Min. Ilość Zam. Sku]])-0.5)</f>
        <v>0</v>
      </c>
      <c r="W109" s="31">
        <f>Table13[[#This Row],[Сena SKU Po Wszystkich Rabatach]]*U109</f>
        <v>0</v>
      </c>
      <c r="X109" s="33" t="str">
        <f>IF(Table13[[#This Row],[Zamówienie - Ilosc SKU '[Szt']]]=0,"Niezamówione produkty","Zamówione produkty")</f>
        <v>Niezamówione produkty</v>
      </c>
      <c r="Y109" s="34" t="s">
        <v>90</v>
      </c>
      <c r="Z109" s="34">
        <v>20</v>
      </c>
      <c r="AA109" s="34">
        <v>560</v>
      </c>
      <c r="AB109" s="34">
        <v>5040</v>
      </c>
      <c r="AC109" s="34">
        <f>+Table13[[#This Row],[Na Palecie]]/Table13[[#This Row],[W Outer]]</f>
        <v>252</v>
      </c>
      <c r="AD109" s="34">
        <f>+Table13[[#This Row],[Na Palecie]]/Table13[[#This Row],[Na 
Warstwie]]</f>
        <v>9</v>
      </c>
      <c r="AE109" s="37" t="s">
        <v>315</v>
      </c>
      <c r="AF109" s="37" t="s">
        <v>90</v>
      </c>
      <c r="AG109" s="37" t="s">
        <v>316</v>
      </c>
      <c r="AH109" s="37" t="s">
        <v>6396</v>
      </c>
      <c r="AI109" s="37"/>
      <c r="AJ109" s="37" t="s">
        <v>6697</v>
      </c>
      <c r="AK109" s="37" t="s">
        <v>154</v>
      </c>
      <c r="AL109" s="37" t="str">
        <f>_xlfn.XLOOKUP(Table13[[#This Row],[Rabat Indywidualny]],'PC2 code'!A:A,'PC2 code'!B:B,0)</f>
        <v>00</v>
      </c>
    </row>
    <row r="110" spans="1:42" ht="15.75" customHeight="1" x14ac:dyDescent="0.35">
      <c r="A110" s="73" t="s">
        <v>5354</v>
      </c>
      <c r="B110" s="73" t="str">
        <f>TEXT(Table13[[#This Row],[Kod EAN 
(Sku)]],"0000000000000")</f>
        <v>3086123307575</v>
      </c>
      <c r="C110" s="78" t="str">
        <f>IF(AND(Table13[[#This Row],[Kod EAN 
(Szt)]]&lt;&gt;0,Table13[[#This Row],[Kod EAN 
(Szt)]]&lt;&gt;"0"),TEXT(Table13[[#This Row],[Kod EAN 
(Szt)]],"0000000000000"),"")</f>
        <v>0070330182813</v>
      </c>
      <c r="D110" s="79" t="s">
        <v>317</v>
      </c>
      <c r="E110" s="27" t="s">
        <v>7</v>
      </c>
      <c r="F110" s="28" t="s">
        <v>89</v>
      </c>
      <c r="G110" s="29"/>
      <c r="H110" s="66">
        <v>58.85</v>
      </c>
      <c r="I110" s="67"/>
      <c r="J110" s="51">
        <f>Table13[[#This Row],[Cena Netto]]*(1-Table13[[#This Row],[Rabat Długoterminowy]])</f>
        <v>58.85</v>
      </c>
      <c r="K110" s="80">
        <f>IF(TRIM($D$8)='Payment Term'!A$1,1-(1-$D$9)*(1-2%),$D$9)</f>
        <v>0.25</v>
      </c>
      <c r="L110" s="35">
        <v>0.1</v>
      </c>
      <c r="M110" s="81">
        <f>1-(1-Table13[[#This Row],[Rabat Długoterminowy]])*(1-Table13[[#This Row],[Dodatkowy rabat kwartału (składany)]])</f>
        <v>9.9999999999999978E-2</v>
      </c>
      <c r="N110" s="52">
        <v>0</v>
      </c>
      <c r="O110" s="31">
        <f>ROUND(Table13[[#This Row],[Cena Netto Po Rabacie Długoterminowym]]*(1-Table13[[#This Row],[Rabat Podstawowy]])*(1-Table13[[#This Row],[Dodatkowy rabat kwartału (składany)]])*(1-Table13[[#This Row],[Rabat Indywidualny]]),2)</f>
        <v>39.72</v>
      </c>
      <c r="P110" s="31">
        <f>Table13[[#This Row],[Сena SKU Po Wszystkich Rabatach]]/Table13[[#This Row],[Szt/
Opak.]]</f>
        <v>3.31</v>
      </c>
      <c r="Q110" s="94" t="s">
        <v>2444</v>
      </c>
      <c r="R110" s="36" t="s">
        <v>6200</v>
      </c>
      <c r="S110" s="91">
        <f>IF(ISERROR(Table13[[#This Row],[W Inner]]),Table13[[#This Row],[W Outer]],IF(AND(Table13[[#This Row],[W Inner]]&gt;0,Table13[[#This Row],[W Inner]]&lt;&gt;"0"),Table13[[#This Row],[W Inner]],Table13[[#This Row],[W Outer]]))</f>
        <v>18</v>
      </c>
      <c r="T110" s="86"/>
      <c r="U1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0" s="49">
        <f>IF(Table13[[#This Row],[Zamówienie - Ilosc SKU '[Szt']]]=0,0,MOD(Table13[[#This Row],[Zamówienie - Ilosc SKU '[Szt']]],Table13[[#This Row],[Min. Ilość Zam. Sku]])-0.5)</f>
        <v>0</v>
      </c>
      <c r="W110" s="31">
        <f>Table13[[#This Row],[Сena SKU Po Wszystkich Rabatach]]*U110</f>
        <v>0</v>
      </c>
      <c r="X110" s="33" t="str">
        <f>IF(Table13[[#This Row],[Zamówienie - Ilosc SKU '[Szt']]]=0,"Niezamówione produkty","Zamówione produkty")</f>
        <v>Niezamówione produkty</v>
      </c>
      <c r="Y110" s="34" t="s">
        <v>90</v>
      </c>
      <c r="Z110" s="34">
        <v>18</v>
      </c>
      <c r="AA110" s="34">
        <v>306</v>
      </c>
      <c r="AB110" s="34">
        <v>1836</v>
      </c>
      <c r="AC110" s="34">
        <f>+Table13[[#This Row],[Na Palecie]]/Table13[[#This Row],[W Outer]]</f>
        <v>102</v>
      </c>
      <c r="AD110" s="34">
        <f>+Table13[[#This Row],[Na Palecie]]/Table13[[#This Row],[Na 
Warstwie]]</f>
        <v>6</v>
      </c>
      <c r="AE110" s="37" t="s">
        <v>318</v>
      </c>
      <c r="AF110" s="37" t="s">
        <v>319</v>
      </c>
      <c r="AG110" s="37" t="s">
        <v>320</v>
      </c>
      <c r="AH110" s="37" t="s">
        <v>321</v>
      </c>
      <c r="AI110" s="37"/>
      <c r="AJ110" s="37" t="s">
        <v>6697</v>
      </c>
      <c r="AK110" s="37" t="s">
        <v>154</v>
      </c>
      <c r="AL110" s="37" t="str">
        <f>_xlfn.XLOOKUP(Table13[[#This Row],[Rabat Indywidualny]],'PC2 code'!A:A,'PC2 code'!B:B,0)</f>
        <v>00</v>
      </c>
    </row>
    <row r="111" spans="1:42" ht="15.75" customHeight="1" x14ac:dyDescent="0.35">
      <c r="A111" s="73" t="s">
        <v>5355</v>
      </c>
      <c r="B111" s="73" t="str">
        <f>TEXT(Table13[[#This Row],[Kod EAN 
(Sku)]],"0000000000000")</f>
        <v>3086123307582</v>
      </c>
      <c r="C111" s="78" t="str">
        <f>IF(AND(Table13[[#This Row],[Kod EAN 
(Szt)]]&lt;&gt;0,Table13[[#This Row],[Kod EAN 
(Szt)]]&lt;&gt;"0"),TEXT(Table13[[#This Row],[Kod EAN 
(Szt)]],"0000000000000"),"")</f>
        <v>0070330182806</v>
      </c>
      <c r="D111" s="79" t="s">
        <v>322</v>
      </c>
      <c r="E111" s="27" t="s">
        <v>7</v>
      </c>
      <c r="F111" s="28" t="s">
        <v>89</v>
      </c>
      <c r="G111" s="29"/>
      <c r="H111" s="66">
        <v>58.85</v>
      </c>
      <c r="I111" s="67"/>
      <c r="J111" s="51">
        <f>Table13[[#This Row],[Cena Netto]]*(1-Table13[[#This Row],[Rabat Długoterminowy]])</f>
        <v>58.85</v>
      </c>
      <c r="K111" s="80">
        <f>IF(TRIM($D$8)='Payment Term'!A$1,1-(1-$D$9)*(1-2%),$D$9)</f>
        <v>0.25</v>
      </c>
      <c r="L111" s="35">
        <v>0.1</v>
      </c>
      <c r="M111" s="81">
        <f>1-(1-Table13[[#This Row],[Rabat Długoterminowy]])*(1-Table13[[#This Row],[Dodatkowy rabat kwartału (składany)]])</f>
        <v>9.9999999999999978E-2</v>
      </c>
      <c r="N111" s="52">
        <v>0</v>
      </c>
      <c r="O111" s="31">
        <f>ROUND(Table13[[#This Row],[Cena Netto Po Rabacie Długoterminowym]]*(1-Table13[[#This Row],[Rabat Podstawowy]])*(1-Table13[[#This Row],[Dodatkowy rabat kwartału (składany)]])*(1-Table13[[#This Row],[Rabat Indywidualny]]),2)</f>
        <v>39.72</v>
      </c>
      <c r="P111" s="31">
        <f>Table13[[#This Row],[Сena SKU Po Wszystkich Rabatach]]/Table13[[#This Row],[Szt/
Opak.]]</f>
        <v>3.31</v>
      </c>
      <c r="Q111" s="94" t="s">
        <v>2444</v>
      </c>
      <c r="R111" s="36" t="s">
        <v>6200</v>
      </c>
      <c r="S111" s="91">
        <f>IF(ISERROR(Table13[[#This Row],[W Inner]]),Table13[[#This Row],[W Outer]],IF(AND(Table13[[#This Row],[W Inner]]&gt;0,Table13[[#This Row],[W Inner]]&lt;&gt;"0"),Table13[[#This Row],[W Inner]],Table13[[#This Row],[W Outer]]))</f>
        <v>18</v>
      </c>
      <c r="T111" s="86"/>
      <c r="U1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1" s="49">
        <f>IF(Table13[[#This Row],[Zamówienie - Ilosc SKU '[Szt']]]=0,0,MOD(Table13[[#This Row],[Zamówienie - Ilosc SKU '[Szt']]],Table13[[#This Row],[Min. Ilość Zam. Sku]])-0.5)</f>
        <v>0</v>
      </c>
      <c r="W111" s="31">
        <f>Table13[[#This Row],[Сena SKU Po Wszystkich Rabatach]]*U111</f>
        <v>0</v>
      </c>
      <c r="X111" s="33" t="str">
        <f>IF(Table13[[#This Row],[Zamówienie - Ilosc SKU '[Szt']]]=0,"Niezamówione produkty","Zamówione produkty")</f>
        <v>Niezamówione produkty</v>
      </c>
      <c r="Y111" s="34" t="s">
        <v>90</v>
      </c>
      <c r="Z111" s="34">
        <v>18</v>
      </c>
      <c r="AA111" s="34">
        <v>306</v>
      </c>
      <c r="AB111" s="34">
        <v>1836</v>
      </c>
      <c r="AC111" s="34">
        <f>+Table13[[#This Row],[Na Palecie]]/Table13[[#This Row],[W Outer]]</f>
        <v>102</v>
      </c>
      <c r="AD111" s="34">
        <f>+Table13[[#This Row],[Na Palecie]]/Table13[[#This Row],[Na 
Warstwie]]</f>
        <v>6</v>
      </c>
      <c r="AE111" s="37" t="s">
        <v>323</v>
      </c>
      <c r="AF111" s="37" t="s">
        <v>324</v>
      </c>
      <c r="AG111" s="37" t="s">
        <v>325</v>
      </c>
      <c r="AH111" s="37" t="s">
        <v>326</v>
      </c>
      <c r="AI111" s="37"/>
      <c r="AJ111" s="37" t="s">
        <v>6697</v>
      </c>
      <c r="AK111" s="37" t="s">
        <v>154</v>
      </c>
      <c r="AL111" s="37" t="str">
        <f>_xlfn.XLOOKUP(Table13[[#This Row],[Rabat Indywidualny]],'PC2 code'!A:A,'PC2 code'!B:B,0)</f>
        <v>00</v>
      </c>
    </row>
    <row r="112" spans="1:42" s="64" customFormat="1" ht="15.75" customHeight="1" x14ac:dyDescent="0.35">
      <c r="A112" s="73" t="s">
        <v>5356</v>
      </c>
      <c r="B112" s="73" t="str">
        <f>TEXT(Table13[[#This Row],[Kod EAN 
(Sku)]],"0000000000000")</f>
        <v>3086123256491</v>
      </c>
      <c r="C112" s="78" t="str">
        <f>IF(AND(Table13[[#This Row],[Kod EAN 
(Szt)]]&lt;&gt;0,Table13[[#This Row],[Kod EAN 
(Szt)]]&lt;&gt;"0"),TEXT(Table13[[#This Row],[Kod EAN 
(Szt)]],"0000000000000"),"")</f>
        <v/>
      </c>
      <c r="D112" s="79" t="s">
        <v>327</v>
      </c>
      <c r="E112" s="27" t="s">
        <v>7</v>
      </c>
      <c r="F112" s="28" t="s">
        <v>89</v>
      </c>
      <c r="G112" s="29"/>
      <c r="H112" s="66">
        <v>6.72</v>
      </c>
      <c r="I112" s="67"/>
      <c r="J112" s="51">
        <f>Table13[[#This Row],[Cena Netto]]*(1-Table13[[#This Row],[Rabat Długoterminowy]])</f>
        <v>6.72</v>
      </c>
      <c r="K112" s="80">
        <f>IF(TRIM($D$8)='Payment Term'!A$1,1-(1-$D$9)*(1-2%),$D$9)</f>
        <v>0.25</v>
      </c>
      <c r="L112" s="35"/>
      <c r="M112" s="81">
        <f>1-(1-Table13[[#This Row],[Rabat Długoterminowy]])*(1-Table13[[#This Row],[Dodatkowy rabat kwartału (składany)]])</f>
        <v>0</v>
      </c>
      <c r="N112" s="52">
        <v>0</v>
      </c>
      <c r="O112" s="31">
        <f>ROUND(Table13[[#This Row],[Cena Netto Po Rabacie Długoterminowym]]*(1-Table13[[#This Row],[Rabat Podstawowy]])*(1-Table13[[#This Row],[Dodatkowy rabat kwartału (składany)]])*(1-Table13[[#This Row],[Rabat Indywidualny]]),2)</f>
        <v>5.04</v>
      </c>
      <c r="P112" s="31">
        <f>Table13[[#This Row],[Сena SKU Po Wszystkich Rabatach]]/Table13[[#This Row],[Szt/
Opak.]]</f>
        <v>2.52</v>
      </c>
      <c r="Q112" s="94" t="s">
        <v>6205</v>
      </c>
      <c r="R112" s="36" t="s">
        <v>2460</v>
      </c>
      <c r="S112" s="91">
        <f>IF(ISERROR(Table13[[#This Row],[W Inner]]),Table13[[#This Row],[W Outer]],IF(AND(Table13[[#This Row],[W Inner]]&gt;0,Table13[[#This Row],[W Inner]]&lt;&gt;"0"),Table13[[#This Row],[W Inner]],Table13[[#This Row],[W Outer]]))</f>
        <v>20</v>
      </c>
      <c r="T112" s="86"/>
      <c r="U1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2" s="49">
        <f>IF(Table13[[#This Row],[Zamówienie - Ilosc SKU '[Szt']]]=0,0,MOD(Table13[[#This Row],[Zamówienie - Ilosc SKU '[Szt']]],Table13[[#This Row],[Min. Ilość Zam. Sku]])-0.5)</f>
        <v>0</v>
      </c>
      <c r="W112" s="31">
        <f>Table13[[#This Row],[Сena SKU Po Wszystkich Rabatach]]*U112</f>
        <v>0</v>
      </c>
      <c r="X112" s="33" t="str">
        <f>IF(Table13[[#This Row],[Zamówienie - Ilosc SKU '[Szt']]]=0,"Niezamówione produkty","Zamówione produkty")</f>
        <v>Niezamówione produkty</v>
      </c>
      <c r="Y112" s="34" t="s">
        <v>90</v>
      </c>
      <c r="Z112" s="34">
        <v>20</v>
      </c>
      <c r="AA112" s="34">
        <v>400</v>
      </c>
      <c r="AB112" s="34">
        <v>2800</v>
      </c>
      <c r="AC112" s="34">
        <f>+Table13[[#This Row],[Na Palecie]]/Table13[[#This Row],[W Outer]]</f>
        <v>140</v>
      </c>
      <c r="AD112" s="34">
        <f>+Table13[[#This Row],[Na Palecie]]/Table13[[#This Row],[Na 
Warstwie]]</f>
        <v>7</v>
      </c>
      <c r="AE112" s="37" t="s">
        <v>328</v>
      </c>
      <c r="AF112" s="37" t="s">
        <v>90</v>
      </c>
      <c r="AG112" s="37" t="s">
        <v>329</v>
      </c>
      <c r="AH112" s="37" t="s">
        <v>330</v>
      </c>
      <c r="AI112" s="37"/>
      <c r="AJ112" s="37" t="s">
        <v>6697</v>
      </c>
      <c r="AK112" s="37" t="s">
        <v>154</v>
      </c>
      <c r="AL112" s="37" t="str">
        <f>_xlfn.XLOOKUP(Table13[[#This Row],[Rabat Indywidualny]],'PC2 code'!A:A,'PC2 code'!B:B,0)</f>
        <v>00</v>
      </c>
      <c r="AM112" s="9"/>
      <c r="AP112" s="9"/>
    </row>
    <row r="113" spans="1:42" s="64" customFormat="1" ht="15.75" customHeight="1" x14ac:dyDescent="0.35">
      <c r="A113" s="73" t="s">
        <v>5357</v>
      </c>
      <c r="B113" s="73" t="str">
        <f>TEXT(Table13[[#This Row],[Kod EAN 
(Sku)]],"0000000000000")</f>
        <v>3086123360396</v>
      </c>
      <c r="C113" s="78" t="str">
        <f>IF(AND(Table13[[#This Row],[Kod EAN 
(Szt)]]&lt;&gt;0,Table13[[#This Row],[Kod EAN 
(Szt)]]&lt;&gt;"0"),TEXT(Table13[[#This Row],[Kod EAN 
(Szt)]],"0000000000000"),"")</f>
        <v/>
      </c>
      <c r="D113" s="79" t="s">
        <v>331</v>
      </c>
      <c r="E113" s="27" t="s">
        <v>7</v>
      </c>
      <c r="F113" s="28" t="s">
        <v>89</v>
      </c>
      <c r="G113" s="29"/>
      <c r="H113" s="66">
        <v>12.69</v>
      </c>
      <c r="I113" s="67"/>
      <c r="J113" s="51">
        <f>Table13[[#This Row],[Cena Netto]]*(1-Table13[[#This Row],[Rabat Długoterminowy]])</f>
        <v>12.69</v>
      </c>
      <c r="K113" s="80">
        <f>IF(TRIM($D$8)='Payment Term'!A$1,1-(1-$D$9)*(1-2%),$D$9)</f>
        <v>0.25</v>
      </c>
      <c r="L113" s="35"/>
      <c r="M113" s="81">
        <f>1-(1-Table13[[#This Row],[Rabat Długoterminowy]])*(1-Table13[[#This Row],[Dodatkowy rabat kwartału (składany)]])</f>
        <v>0</v>
      </c>
      <c r="N113" s="52">
        <v>0</v>
      </c>
      <c r="O113" s="31">
        <f>ROUND(Table13[[#This Row],[Cena Netto Po Rabacie Długoterminowym]]*(1-Table13[[#This Row],[Rabat Podstawowy]])*(1-Table13[[#This Row],[Dodatkowy rabat kwartału (składany)]])*(1-Table13[[#This Row],[Rabat Indywidualny]]),2)</f>
        <v>9.52</v>
      </c>
      <c r="P113" s="31">
        <f>Table13[[#This Row],[Сena SKU Po Wszystkich Rabatach]]/Table13[[#This Row],[Szt/
Opak.]]</f>
        <v>2.38</v>
      </c>
      <c r="Q113" s="94" t="s">
        <v>6198</v>
      </c>
      <c r="R113" s="36" t="s">
        <v>2440</v>
      </c>
      <c r="S113" s="91">
        <f>IF(ISERROR(Table13[[#This Row],[W Inner]]),Table13[[#This Row],[W Outer]],IF(AND(Table13[[#This Row],[W Inner]]&gt;0,Table13[[#This Row],[W Inner]]&lt;&gt;"0"),Table13[[#This Row],[W Inner]],Table13[[#This Row],[W Outer]]))</f>
        <v>10</v>
      </c>
      <c r="T113" s="86"/>
      <c r="U1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3" s="49">
        <f>IF(Table13[[#This Row],[Zamówienie - Ilosc SKU '[Szt']]]=0,0,MOD(Table13[[#This Row],[Zamówienie - Ilosc SKU '[Szt']]],Table13[[#This Row],[Min. Ilość Zam. Sku]])-0.5)</f>
        <v>0</v>
      </c>
      <c r="W113" s="31">
        <f>Table13[[#This Row],[Сena SKU Po Wszystkich Rabatach]]*U113</f>
        <v>0</v>
      </c>
      <c r="X113" s="33" t="str">
        <f>IF(Table13[[#This Row],[Zamówienie - Ilosc SKU '[Szt']]]=0,"Niezamówione produkty","Zamówione produkty")</f>
        <v>Niezamówione produkty</v>
      </c>
      <c r="Y113" s="34" t="s">
        <v>90</v>
      </c>
      <c r="Z113" s="34">
        <v>10</v>
      </c>
      <c r="AA113" s="34">
        <v>280</v>
      </c>
      <c r="AB113" s="34">
        <v>1680</v>
      </c>
      <c r="AC113" s="34">
        <f>+Table13[[#This Row],[Na Palecie]]/Table13[[#This Row],[W Outer]]</f>
        <v>168</v>
      </c>
      <c r="AD113" s="34">
        <f>+Table13[[#This Row],[Na Palecie]]/Table13[[#This Row],[Na 
Warstwie]]</f>
        <v>6</v>
      </c>
      <c r="AE113" s="37" t="s">
        <v>332</v>
      </c>
      <c r="AF113" s="37" t="s">
        <v>90</v>
      </c>
      <c r="AG113" s="37" t="s">
        <v>333</v>
      </c>
      <c r="AH113" s="37" t="s">
        <v>334</v>
      </c>
      <c r="AI113" s="37"/>
      <c r="AJ113" s="37" t="s">
        <v>6697</v>
      </c>
      <c r="AK113" s="37" t="s">
        <v>154</v>
      </c>
      <c r="AL113" s="37" t="str">
        <f>_xlfn.XLOOKUP(Table13[[#This Row],[Rabat Indywidualny]],'PC2 code'!A:A,'PC2 code'!B:B,0)</f>
        <v>00</v>
      </c>
      <c r="AM113" s="9"/>
      <c r="AP113" s="9"/>
    </row>
    <row r="114" spans="1:42" s="64" customFormat="1" ht="15.75" customHeight="1" x14ac:dyDescent="0.35">
      <c r="A114" s="73" t="s">
        <v>5358</v>
      </c>
      <c r="B114" s="73" t="str">
        <f>TEXT(Table13[[#This Row],[Kod EAN 
(Sku)]],"0000000000000")</f>
        <v>3086123342606</v>
      </c>
      <c r="C114" s="78" t="str">
        <f>IF(AND(Table13[[#This Row],[Kod EAN 
(Szt)]]&lt;&gt;0,Table13[[#This Row],[Kod EAN 
(Szt)]]&lt;&gt;"0"),TEXT(Table13[[#This Row],[Kod EAN 
(Szt)]],"0000000000000"),"")</f>
        <v/>
      </c>
      <c r="D114" s="79" t="s">
        <v>335</v>
      </c>
      <c r="E114" s="27" t="s">
        <v>7</v>
      </c>
      <c r="F114" s="28" t="s">
        <v>89</v>
      </c>
      <c r="G114" s="29"/>
      <c r="H114" s="66">
        <v>12.69</v>
      </c>
      <c r="I114" s="67"/>
      <c r="J114" s="51">
        <f>Table13[[#This Row],[Cena Netto]]*(1-Table13[[#This Row],[Rabat Długoterminowy]])</f>
        <v>12.69</v>
      </c>
      <c r="K114" s="80">
        <f>IF(TRIM($D$8)='Payment Term'!A$1,1-(1-$D$9)*(1-2%),$D$9)</f>
        <v>0.25</v>
      </c>
      <c r="L114" s="35"/>
      <c r="M114" s="81">
        <f>1-(1-Table13[[#This Row],[Rabat Długoterminowy]])*(1-Table13[[#This Row],[Dodatkowy rabat kwartału (składany)]])</f>
        <v>0</v>
      </c>
      <c r="N114" s="52">
        <v>0</v>
      </c>
      <c r="O114" s="31">
        <f>ROUND(Table13[[#This Row],[Cena Netto Po Rabacie Długoterminowym]]*(1-Table13[[#This Row],[Rabat Podstawowy]])*(1-Table13[[#This Row],[Dodatkowy rabat kwartału (składany)]])*(1-Table13[[#This Row],[Rabat Indywidualny]]),2)</f>
        <v>9.52</v>
      </c>
      <c r="P114" s="31">
        <f>Table13[[#This Row],[Сena SKU Po Wszystkich Rabatach]]/Table13[[#This Row],[Szt/
Opak.]]</f>
        <v>2.38</v>
      </c>
      <c r="Q114" s="94" t="s">
        <v>6198</v>
      </c>
      <c r="R114" s="36" t="s">
        <v>2460</v>
      </c>
      <c r="S114" s="91">
        <f>IF(ISERROR(Table13[[#This Row],[W Inner]]),Table13[[#This Row],[W Outer]],IF(AND(Table13[[#This Row],[W Inner]]&gt;0,Table13[[#This Row],[W Inner]]&lt;&gt;"0"),Table13[[#This Row],[W Inner]],Table13[[#This Row],[W Outer]]))</f>
        <v>20</v>
      </c>
      <c r="T114" s="86"/>
      <c r="U1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4" s="49">
        <f>IF(Table13[[#This Row],[Zamówienie - Ilosc SKU '[Szt']]]=0,0,MOD(Table13[[#This Row],[Zamówienie - Ilosc SKU '[Szt']]],Table13[[#This Row],[Min. Ilość Zam. Sku]])-0.5)</f>
        <v>0</v>
      </c>
      <c r="W114" s="31">
        <f>Table13[[#This Row],[Сena SKU Po Wszystkich Rabatach]]*U114</f>
        <v>0</v>
      </c>
      <c r="X114" s="33" t="str">
        <f>IF(Table13[[#This Row],[Zamówienie - Ilosc SKU '[Szt']]]=0,"Niezamówione produkty","Zamówione produkty")</f>
        <v>Niezamówione produkty</v>
      </c>
      <c r="Y114" s="34" t="s">
        <v>90</v>
      </c>
      <c r="Z114" s="34">
        <v>20</v>
      </c>
      <c r="AA114" s="34">
        <v>380</v>
      </c>
      <c r="AB114" s="34">
        <v>1900</v>
      </c>
      <c r="AC114" s="34">
        <f>+Table13[[#This Row],[Na Palecie]]/Table13[[#This Row],[W Outer]]</f>
        <v>95</v>
      </c>
      <c r="AD114" s="34">
        <f>+Table13[[#This Row],[Na Palecie]]/Table13[[#This Row],[Na 
Warstwie]]</f>
        <v>5</v>
      </c>
      <c r="AE114" s="37" t="s">
        <v>336</v>
      </c>
      <c r="AF114" s="37" t="s">
        <v>90</v>
      </c>
      <c r="AG114" s="37" t="s">
        <v>337</v>
      </c>
      <c r="AH114" s="37" t="s">
        <v>338</v>
      </c>
      <c r="AI114" s="37"/>
      <c r="AJ114" s="37" t="s">
        <v>6697</v>
      </c>
      <c r="AK114" s="37" t="s">
        <v>154</v>
      </c>
      <c r="AL114" s="37" t="str">
        <f>_xlfn.XLOOKUP(Table13[[#This Row],[Rabat Indywidualny]],'PC2 code'!A:A,'PC2 code'!B:B,0)</f>
        <v>00</v>
      </c>
      <c r="AM114" s="9"/>
      <c r="AP114" s="9"/>
    </row>
    <row r="115" spans="1:42" s="64" customFormat="1" ht="15.75" customHeight="1" x14ac:dyDescent="0.35">
      <c r="A115" s="73" t="s">
        <v>5359</v>
      </c>
      <c r="B115" s="73" t="str">
        <f>TEXT(Table13[[#This Row],[Kod EAN 
(Sku)]],"0000000000000")</f>
        <v>3086123256460</v>
      </c>
      <c r="C115" s="78" t="str">
        <f>IF(AND(Table13[[#This Row],[Kod EAN 
(Szt)]]&lt;&gt;0,Table13[[#This Row],[Kod EAN 
(Szt)]]&lt;&gt;"0"),TEXT(Table13[[#This Row],[Kod EAN 
(Szt)]],"0000000000000"),"")</f>
        <v/>
      </c>
      <c r="D115" s="79" t="s">
        <v>339</v>
      </c>
      <c r="E115" s="27" t="s">
        <v>7</v>
      </c>
      <c r="F115" s="28" t="s">
        <v>89</v>
      </c>
      <c r="G115" s="29"/>
      <c r="H115" s="66">
        <v>8.19</v>
      </c>
      <c r="I115" s="67"/>
      <c r="J115" s="51">
        <f>Table13[[#This Row],[Cena Netto]]*(1-Table13[[#This Row],[Rabat Długoterminowy]])</f>
        <v>8.19</v>
      </c>
      <c r="K115" s="80">
        <f>IF(TRIM($D$8)='Payment Term'!A$1,1-(1-$D$9)*(1-2%),$D$9)</f>
        <v>0.25</v>
      </c>
      <c r="L115" s="35">
        <v>0.05</v>
      </c>
      <c r="M115" s="81">
        <f>1-(1-Table13[[#This Row],[Rabat Długoterminowy]])*(1-Table13[[#This Row],[Dodatkowy rabat kwartału (składany)]])</f>
        <v>5.0000000000000044E-2</v>
      </c>
      <c r="N115" s="52">
        <v>0</v>
      </c>
      <c r="O115" s="31">
        <f>ROUND(Table13[[#This Row],[Cena Netto Po Rabacie Długoterminowym]]*(1-Table13[[#This Row],[Rabat Podstawowy]])*(1-Table13[[#This Row],[Dodatkowy rabat kwartału (składany)]])*(1-Table13[[#This Row],[Rabat Indywidualny]]),2)</f>
        <v>5.84</v>
      </c>
      <c r="P115" s="31">
        <f>Table13[[#This Row],[Сena SKU Po Wszystkich Rabatach]]/Table13[[#This Row],[Szt/
Opak.]]</f>
        <v>1.9466666666666665</v>
      </c>
      <c r="Q115" s="94" t="s">
        <v>6203</v>
      </c>
      <c r="R115" s="36" t="s">
        <v>2460</v>
      </c>
      <c r="S115" s="91">
        <f>IF(ISERROR(Table13[[#This Row],[W Inner]]),Table13[[#This Row],[W Outer]],IF(AND(Table13[[#This Row],[W Inner]]&gt;0,Table13[[#This Row],[W Inner]]&lt;&gt;"0"),Table13[[#This Row],[W Inner]],Table13[[#This Row],[W Outer]]))</f>
        <v>20</v>
      </c>
      <c r="T115" s="86"/>
      <c r="U1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5" s="49">
        <f>IF(Table13[[#This Row],[Zamówienie - Ilosc SKU '[Szt']]]=0,0,MOD(Table13[[#This Row],[Zamówienie - Ilosc SKU '[Szt']]],Table13[[#This Row],[Min. Ilość Zam. Sku]])-0.5)</f>
        <v>0</v>
      </c>
      <c r="W115" s="31">
        <f>Table13[[#This Row],[Сena SKU Po Wszystkich Rabatach]]*U115</f>
        <v>0</v>
      </c>
      <c r="X115" s="33" t="str">
        <f>IF(Table13[[#This Row],[Zamówienie - Ilosc SKU '[Szt']]]=0,"Niezamówione produkty","Zamówione produkty")</f>
        <v>Niezamówione produkty</v>
      </c>
      <c r="Y115" s="34" t="s">
        <v>90</v>
      </c>
      <c r="Z115" s="34">
        <v>20</v>
      </c>
      <c r="AA115" s="34">
        <v>560</v>
      </c>
      <c r="AB115" s="34">
        <v>5040</v>
      </c>
      <c r="AC115" s="34">
        <f>+Table13[[#This Row],[Na Palecie]]/Table13[[#This Row],[W Outer]]</f>
        <v>252</v>
      </c>
      <c r="AD115" s="34">
        <f>+Table13[[#This Row],[Na Palecie]]/Table13[[#This Row],[Na 
Warstwie]]</f>
        <v>9</v>
      </c>
      <c r="AE115" s="37" t="s">
        <v>340</v>
      </c>
      <c r="AF115" s="37" t="s">
        <v>90</v>
      </c>
      <c r="AG115" s="37" t="s">
        <v>341</v>
      </c>
      <c r="AH115" s="37" t="s">
        <v>6397</v>
      </c>
      <c r="AI115" s="37"/>
      <c r="AJ115" s="37" t="s">
        <v>6697</v>
      </c>
      <c r="AK115" s="37" t="s">
        <v>154</v>
      </c>
      <c r="AL115" s="37" t="str">
        <f>_xlfn.XLOOKUP(Table13[[#This Row],[Rabat Indywidualny]],'PC2 code'!A:A,'PC2 code'!B:B,0)</f>
        <v>00</v>
      </c>
      <c r="AM115" s="9"/>
      <c r="AP115" s="9"/>
    </row>
    <row r="116" spans="1:42" s="64" customFormat="1" ht="15.75" customHeight="1" x14ac:dyDescent="0.35">
      <c r="A116" s="73" t="s">
        <v>5360</v>
      </c>
      <c r="B116" s="73" t="str">
        <f>TEXT(Table13[[#This Row],[Kod EAN 
(Sku)]],"0000000000000")</f>
        <v>0070330133730</v>
      </c>
      <c r="C116" s="78" t="str">
        <f>IF(AND(Table13[[#This Row],[Kod EAN 
(Szt)]]&lt;&gt;0,Table13[[#This Row],[Kod EAN 
(Szt)]]&lt;&gt;"0"),TEXT(Table13[[#This Row],[Kod EAN 
(Szt)]],"0000000000000"),"")</f>
        <v/>
      </c>
      <c r="D116" s="79" t="s">
        <v>342</v>
      </c>
      <c r="E116" s="27" t="s">
        <v>7</v>
      </c>
      <c r="F116" s="28" t="s">
        <v>89</v>
      </c>
      <c r="G116" s="29"/>
      <c r="H116" s="66">
        <v>8.19</v>
      </c>
      <c r="I116" s="67"/>
      <c r="J116" s="51">
        <f>Table13[[#This Row],[Cena Netto]]*(1-Table13[[#This Row],[Rabat Długoterminowy]])</f>
        <v>8.19</v>
      </c>
      <c r="K116" s="80">
        <f>IF(TRIM($D$8)='Payment Term'!A$1,1-(1-$D$9)*(1-2%),$D$9)</f>
        <v>0.25</v>
      </c>
      <c r="L116" s="35">
        <v>0.05</v>
      </c>
      <c r="M116" s="81">
        <f>1-(1-Table13[[#This Row],[Rabat Długoterminowy]])*(1-Table13[[#This Row],[Dodatkowy rabat kwartału (składany)]])</f>
        <v>5.0000000000000044E-2</v>
      </c>
      <c r="N116" s="52">
        <v>0</v>
      </c>
      <c r="O116" s="31">
        <f>ROUND(Table13[[#This Row],[Cena Netto Po Rabacie Długoterminowym]]*(1-Table13[[#This Row],[Rabat Podstawowy]])*(1-Table13[[#This Row],[Dodatkowy rabat kwartału (składany)]])*(1-Table13[[#This Row],[Rabat Indywidualny]]),2)</f>
        <v>5.84</v>
      </c>
      <c r="P116" s="31">
        <f>Table13[[#This Row],[Сena SKU Po Wszystkich Rabatach]]/Table13[[#This Row],[Szt/
Opak.]]</f>
        <v>1.9466666666666665</v>
      </c>
      <c r="Q116" s="94" t="s">
        <v>6203</v>
      </c>
      <c r="R116" s="36" t="s">
        <v>2460</v>
      </c>
      <c r="S116" s="91">
        <f>IF(ISERROR(Table13[[#This Row],[W Inner]]),Table13[[#This Row],[W Outer]],IF(AND(Table13[[#This Row],[W Inner]]&gt;0,Table13[[#This Row],[W Inner]]&lt;&gt;"0"),Table13[[#This Row],[W Inner]],Table13[[#This Row],[W Outer]]))</f>
        <v>20</v>
      </c>
      <c r="T116" s="86"/>
      <c r="U1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6" s="49">
        <f>IF(Table13[[#This Row],[Zamówienie - Ilosc SKU '[Szt']]]=0,0,MOD(Table13[[#This Row],[Zamówienie - Ilosc SKU '[Szt']]],Table13[[#This Row],[Min. Ilość Zam. Sku]])-0.5)</f>
        <v>0</v>
      </c>
      <c r="W116" s="31">
        <f>Table13[[#This Row],[Сena SKU Po Wszystkich Rabatach]]*U116</f>
        <v>0</v>
      </c>
      <c r="X116" s="33" t="str">
        <f>IF(Table13[[#This Row],[Zamówienie - Ilosc SKU '[Szt']]]=0,"Niezamówione produkty","Zamówione produkty")</f>
        <v>Niezamówione produkty</v>
      </c>
      <c r="Y116" s="34" t="s">
        <v>90</v>
      </c>
      <c r="Z116" s="34">
        <v>20</v>
      </c>
      <c r="AA116" s="34">
        <v>560</v>
      </c>
      <c r="AB116" s="34">
        <v>3360</v>
      </c>
      <c r="AC116" s="34">
        <f>+Table13[[#This Row],[Na Palecie]]/Table13[[#This Row],[W Outer]]</f>
        <v>168</v>
      </c>
      <c r="AD116" s="34">
        <f>+Table13[[#This Row],[Na Palecie]]/Table13[[#This Row],[Na 
Warstwie]]</f>
        <v>6</v>
      </c>
      <c r="AE116" s="37" t="s">
        <v>343</v>
      </c>
      <c r="AF116" s="37" t="s">
        <v>90</v>
      </c>
      <c r="AG116" s="37" t="s">
        <v>344</v>
      </c>
      <c r="AH116" s="37" t="s">
        <v>345</v>
      </c>
      <c r="AI116" s="37"/>
      <c r="AJ116" s="37" t="s">
        <v>6697</v>
      </c>
      <c r="AK116" s="37" t="s">
        <v>91</v>
      </c>
      <c r="AL116" s="37" t="str">
        <f>_xlfn.XLOOKUP(Table13[[#This Row],[Rabat Indywidualny]],'PC2 code'!A:A,'PC2 code'!B:B,0)</f>
        <v>00</v>
      </c>
      <c r="AM116" s="9"/>
      <c r="AP116" s="9"/>
    </row>
    <row r="117" spans="1:42" s="64" customFormat="1" ht="15.75" customHeight="1" x14ac:dyDescent="0.35">
      <c r="A117" s="73" t="s">
        <v>5361</v>
      </c>
      <c r="B117" s="73" t="str">
        <f>TEXT(Table13[[#This Row],[Kod EAN 
(Sku)]],"0000000000000")</f>
        <v>0070330133990</v>
      </c>
      <c r="C117" s="78" t="str">
        <f>IF(AND(Table13[[#This Row],[Kod EAN 
(Szt)]]&lt;&gt;0,Table13[[#This Row],[Kod EAN 
(Szt)]]&lt;&gt;"0"),TEXT(Table13[[#This Row],[Kod EAN 
(Szt)]],"0000000000000"),"")</f>
        <v/>
      </c>
      <c r="D117" s="79" t="s">
        <v>346</v>
      </c>
      <c r="E117" s="27" t="s">
        <v>7</v>
      </c>
      <c r="F117" s="28" t="s">
        <v>89</v>
      </c>
      <c r="G117" s="29"/>
      <c r="H117" s="66">
        <v>8.19</v>
      </c>
      <c r="I117" s="67"/>
      <c r="J117" s="51">
        <f>Table13[[#This Row],[Cena Netto]]*(1-Table13[[#This Row],[Rabat Długoterminowy]])</f>
        <v>8.19</v>
      </c>
      <c r="K117" s="80">
        <f>IF(TRIM($D$8)='Payment Term'!A$1,1-(1-$D$9)*(1-2%),$D$9)</f>
        <v>0.25</v>
      </c>
      <c r="L117" s="35">
        <v>0.05</v>
      </c>
      <c r="M117" s="81">
        <f>1-(1-Table13[[#This Row],[Rabat Długoterminowy]])*(1-Table13[[#This Row],[Dodatkowy rabat kwartału (składany)]])</f>
        <v>5.0000000000000044E-2</v>
      </c>
      <c r="N117" s="52">
        <v>0</v>
      </c>
      <c r="O117" s="31">
        <f>ROUND(Table13[[#This Row],[Cena Netto Po Rabacie Długoterminowym]]*(1-Table13[[#This Row],[Rabat Podstawowy]])*(1-Table13[[#This Row],[Dodatkowy rabat kwartału (składany)]])*(1-Table13[[#This Row],[Rabat Indywidualny]]),2)</f>
        <v>5.84</v>
      </c>
      <c r="P117" s="31">
        <f>Table13[[#This Row],[Сena SKU Po Wszystkich Rabatach]]/Table13[[#This Row],[Szt/
Opak.]]</f>
        <v>1.9466666666666665</v>
      </c>
      <c r="Q117" s="94" t="s">
        <v>6203</v>
      </c>
      <c r="R117" s="36" t="s">
        <v>2460</v>
      </c>
      <c r="S117" s="91">
        <f>IF(ISERROR(Table13[[#This Row],[W Inner]]),Table13[[#This Row],[W Outer]],IF(AND(Table13[[#This Row],[W Inner]]&gt;0,Table13[[#This Row],[W Inner]]&lt;&gt;"0"),Table13[[#This Row],[W Inner]],Table13[[#This Row],[W Outer]]))</f>
        <v>20</v>
      </c>
      <c r="T117" s="86"/>
      <c r="U1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7" s="49">
        <f>IF(Table13[[#This Row],[Zamówienie - Ilosc SKU '[Szt']]]=0,0,MOD(Table13[[#This Row],[Zamówienie - Ilosc SKU '[Szt']]],Table13[[#This Row],[Min. Ilość Zam. Sku]])-0.5)</f>
        <v>0</v>
      </c>
      <c r="W117" s="31">
        <f>Table13[[#This Row],[Сena SKU Po Wszystkich Rabatach]]*U117</f>
        <v>0</v>
      </c>
      <c r="X117" s="33" t="str">
        <f>IF(Table13[[#This Row],[Zamówienie - Ilosc SKU '[Szt']]]=0,"Niezamówione produkty","Zamówione produkty")</f>
        <v>Niezamówione produkty</v>
      </c>
      <c r="Y117" s="34" t="s">
        <v>90</v>
      </c>
      <c r="Z117" s="34">
        <v>20</v>
      </c>
      <c r="AA117" s="34">
        <v>560</v>
      </c>
      <c r="AB117" s="34">
        <v>3360</v>
      </c>
      <c r="AC117" s="34">
        <f>+Table13[[#This Row],[Na Palecie]]/Table13[[#This Row],[W Outer]]</f>
        <v>168</v>
      </c>
      <c r="AD117" s="34">
        <f>+Table13[[#This Row],[Na Palecie]]/Table13[[#This Row],[Na 
Warstwie]]</f>
        <v>6</v>
      </c>
      <c r="AE117" s="37" t="s">
        <v>347</v>
      </c>
      <c r="AF117" s="37" t="s">
        <v>90</v>
      </c>
      <c r="AG117" s="37" t="s">
        <v>348</v>
      </c>
      <c r="AH117" s="37" t="s">
        <v>349</v>
      </c>
      <c r="AI117" s="37"/>
      <c r="AJ117" s="37" t="s">
        <v>6697</v>
      </c>
      <c r="AK117" s="37" t="s">
        <v>91</v>
      </c>
      <c r="AL117" s="37" t="str">
        <f>_xlfn.XLOOKUP(Table13[[#This Row],[Rabat Indywidualny]],'PC2 code'!A:A,'PC2 code'!B:B,0)</f>
        <v>00</v>
      </c>
      <c r="AM117" s="9"/>
      <c r="AP117" s="9"/>
    </row>
    <row r="118" spans="1:42" ht="15.75" customHeight="1" x14ac:dyDescent="0.35">
      <c r="A118" s="73" t="s">
        <v>5362</v>
      </c>
      <c r="B118" s="73" t="str">
        <f>TEXT(Table13[[#This Row],[Kod EAN 
(Sku)]],"0000000000000")</f>
        <v>3086123360426</v>
      </c>
      <c r="C118" s="78" t="str">
        <f>IF(AND(Table13[[#This Row],[Kod EAN 
(Szt)]]&lt;&gt;0,Table13[[#This Row],[Kod EAN 
(Szt)]]&lt;&gt;"0"),TEXT(Table13[[#This Row],[Kod EAN 
(Szt)]],"0000000000000"),"")</f>
        <v/>
      </c>
      <c r="D118" s="79" t="s">
        <v>6002</v>
      </c>
      <c r="E118" s="27" t="s">
        <v>7</v>
      </c>
      <c r="F118" s="28" t="s">
        <v>89</v>
      </c>
      <c r="G118" s="29"/>
      <c r="H118" s="66">
        <v>10.14</v>
      </c>
      <c r="I118" s="67"/>
      <c r="J118" s="51">
        <f>Table13[[#This Row],[Cena Netto]]*(1-Table13[[#This Row],[Rabat Długoterminowy]])</f>
        <v>10.14</v>
      </c>
      <c r="K118" s="80">
        <f>IF(TRIM($D$8)='Payment Term'!A$1,1-(1-$D$9)*(1-2%),$D$9)</f>
        <v>0.25</v>
      </c>
      <c r="L118" s="35"/>
      <c r="M118" s="81">
        <f>1-(1-Table13[[#This Row],[Rabat Długoterminowy]])*(1-Table13[[#This Row],[Dodatkowy rabat kwartału (składany)]])</f>
        <v>0</v>
      </c>
      <c r="N118" s="52">
        <v>0</v>
      </c>
      <c r="O118" s="31">
        <f>ROUND(Table13[[#This Row],[Cena Netto Po Rabacie Długoterminowym]]*(1-Table13[[#This Row],[Rabat Podstawowy]])*(1-Table13[[#This Row],[Dodatkowy rabat kwartału (składany)]])*(1-Table13[[#This Row],[Rabat Indywidualny]]),2)</f>
        <v>7.61</v>
      </c>
      <c r="P118" s="31">
        <f>Table13[[#This Row],[Сena SKU Po Wszystkich Rabatach]]/Table13[[#This Row],[Szt/
Opak.]]</f>
        <v>1.9025000000000001</v>
      </c>
      <c r="Q118" s="94" t="s">
        <v>6198</v>
      </c>
      <c r="R118" s="36" t="s">
        <v>2440</v>
      </c>
      <c r="S118" s="91">
        <f>IF(ISERROR(Table13[[#This Row],[W Inner]]),Table13[[#This Row],[W Outer]],IF(AND(Table13[[#This Row],[W Inner]]&gt;0,Table13[[#This Row],[W Inner]]&lt;&gt;"0"),Table13[[#This Row],[W Inner]],Table13[[#This Row],[W Outer]]))</f>
        <v>10</v>
      </c>
      <c r="T118" s="86"/>
      <c r="U1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8" s="49">
        <f>IF(Table13[[#This Row],[Zamówienie - Ilosc SKU '[Szt']]]=0,0,MOD(Table13[[#This Row],[Zamówienie - Ilosc SKU '[Szt']]],Table13[[#This Row],[Min. Ilość Zam. Sku]])-0.5)</f>
        <v>0</v>
      </c>
      <c r="W118" s="31">
        <f>Table13[[#This Row],[Сena SKU Po Wszystkich Rabatach]]*U118</f>
        <v>0</v>
      </c>
      <c r="X118" s="33" t="str">
        <f>IF(Table13[[#This Row],[Zamówienie - Ilosc SKU '[Szt']]]=0,"Niezamówione produkty","Zamówione produkty")</f>
        <v>Niezamówione produkty</v>
      </c>
      <c r="Y118" s="34" t="s">
        <v>90</v>
      </c>
      <c r="Z118" s="34">
        <v>10</v>
      </c>
      <c r="AA118" s="34">
        <v>280</v>
      </c>
      <c r="AB118" s="34">
        <v>2520</v>
      </c>
      <c r="AC118" s="34">
        <f>+Table13[[#This Row],[Na Palecie]]/Table13[[#This Row],[W Outer]]</f>
        <v>252</v>
      </c>
      <c r="AD118" s="34">
        <f>+Table13[[#This Row],[Na Palecie]]/Table13[[#This Row],[Na 
Warstwie]]</f>
        <v>9</v>
      </c>
      <c r="AE118" s="37" t="s">
        <v>6239</v>
      </c>
      <c r="AF118" s="37" t="s">
        <v>90</v>
      </c>
      <c r="AG118" s="37" t="s">
        <v>6398</v>
      </c>
      <c r="AH118" s="37" t="s">
        <v>6399</v>
      </c>
      <c r="AI118" s="37"/>
      <c r="AJ118" s="37" t="s">
        <v>6697</v>
      </c>
      <c r="AK118" s="37" t="s">
        <v>91</v>
      </c>
      <c r="AL118" s="37" t="str">
        <f>_xlfn.XLOOKUP(Table13[[#This Row],[Rabat Indywidualny]],'PC2 code'!A:A,'PC2 code'!B:B,0)</f>
        <v>00</v>
      </c>
    </row>
    <row r="119" spans="1:42" ht="15.75" customHeight="1" x14ac:dyDescent="0.35">
      <c r="A119" s="73" t="s">
        <v>5363</v>
      </c>
      <c r="B119" s="73" t="str">
        <f>TEXT(Table13[[#This Row],[Kod EAN 
(Sku)]],"0000000000000")</f>
        <v>0070330914346</v>
      </c>
      <c r="C119" s="78" t="str">
        <f>IF(AND(Table13[[#This Row],[Kod EAN 
(Szt)]]&lt;&gt;0,Table13[[#This Row],[Kod EAN 
(Szt)]]&lt;&gt;"0"),TEXT(Table13[[#This Row],[Kod EAN 
(Szt)]],"0000000000000"),"")</f>
        <v/>
      </c>
      <c r="D119" s="79" t="s">
        <v>350</v>
      </c>
      <c r="E119" s="27" t="s">
        <v>7</v>
      </c>
      <c r="F119" s="28" t="s">
        <v>89</v>
      </c>
      <c r="G119" s="29"/>
      <c r="H119" s="66">
        <v>29.33</v>
      </c>
      <c r="I119" s="67"/>
      <c r="J119" s="51">
        <f>Table13[[#This Row],[Cena Netto]]*(1-Table13[[#This Row],[Rabat Długoterminowy]])</f>
        <v>29.33</v>
      </c>
      <c r="K119" s="80">
        <f>IF(TRIM($D$8)='Payment Term'!A$1,1-(1-$D$9)*(1-2%),$D$9)</f>
        <v>0.25</v>
      </c>
      <c r="L119" s="35">
        <v>0.05</v>
      </c>
      <c r="M119" s="81">
        <f>1-(1-Table13[[#This Row],[Rabat Długoterminowy]])*(1-Table13[[#This Row],[Dodatkowy rabat kwartału (składany)]])</f>
        <v>5.0000000000000044E-2</v>
      </c>
      <c r="N119" s="52">
        <v>0</v>
      </c>
      <c r="O119" s="31">
        <f>ROUND(Table13[[#This Row],[Cena Netto Po Rabacie Długoterminowym]]*(1-Table13[[#This Row],[Rabat Podstawowy]])*(1-Table13[[#This Row],[Dodatkowy rabat kwartału (składany)]])*(1-Table13[[#This Row],[Rabat Indywidualny]]),2)</f>
        <v>20.9</v>
      </c>
      <c r="P119" s="31">
        <f>Table13[[#This Row],[Сena SKU Po Wszystkich Rabatach]]/Table13[[#This Row],[Szt/
Opak.]]</f>
        <v>1.7416666666666665</v>
      </c>
      <c r="Q119" s="94" t="s">
        <v>2444</v>
      </c>
      <c r="R119" s="36" t="s">
        <v>6200</v>
      </c>
      <c r="S119" s="91">
        <f>IF(ISERROR(Table13[[#This Row],[W Inner]]),Table13[[#This Row],[W Outer]],IF(AND(Table13[[#This Row],[W Inner]]&gt;0,Table13[[#This Row],[W Inner]]&lt;&gt;"0"),Table13[[#This Row],[W Inner]],Table13[[#This Row],[W Outer]]))</f>
        <v>18</v>
      </c>
      <c r="T119" s="86"/>
      <c r="U1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19" s="49">
        <f>IF(Table13[[#This Row],[Zamówienie - Ilosc SKU '[Szt']]]=0,0,MOD(Table13[[#This Row],[Zamówienie - Ilosc SKU '[Szt']]],Table13[[#This Row],[Min. Ilość Zam. Sku]])-0.5)</f>
        <v>0</v>
      </c>
      <c r="W119" s="31">
        <f>Table13[[#This Row],[Сena SKU Po Wszystkich Rabatach]]*U119</f>
        <v>0</v>
      </c>
      <c r="X119" s="33" t="str">
        <f>IF(Table13[[#This Row],[Zamówienie - Ilosc SKU '[Szt']]]=0,"Niezamówione produkty","Zamówione produkty")</f>
        <v>Niezamówione produkty</v>
      </c>
      <c r="Y119" s="34" t="s">
        <v>90</v>
      </c>
      <c r="Z119" s="34">
        <v>18</v>
      </c>
      <c r="AA119" s="34">
        <v>306</v>
      </c>
      <c r="AB119" s="34">
        <v>1836</v>
      </c>
      <c r="AC119" s="34">
        <f>+Table13[[#This Row],[Na Palecie]]/Table13[[#This Row],[W Outer]]</f>
        <v>102</v>
      </c>
      <c r="AD119" s="34">
        <f>+Table13[[#This Row],[Na Palecie]]/Table13[[#This Row],[Na 
Warstwie]]</f>
        <v>6</v>
      </c>
      <c r="AE119" s="37" t="s">
        <v>351</v>
      </c>
      <c r="AF119" s="37" t="s">
        <v>90</v>
      </c>
      <c r="AG119" s="37" t="s">
        <v>352</v>
      </c>
      <c r="AH119" s="37" t="s">
        <v>353</v>
      </c>
      <c r="AI119" s="37"/>
      <c r="AJ119" s="37" t="s">
        <v>6697</v>
      </c>
      <c r="AK119" s="37" t="s">
        <v>91</v>
      </c>
      <c r="AL119" s="37" t="str">
        <f>_xlfn.XLOOKUP(Table13[[#This Row],[Rabat Indywidualny]],'PC2 code'!A:A,'PC2 code'!B:B,0)</f>
        <v>00</v>
      </c>
    </row>
    <row r="120" spans="1:42" ht="15.75" customHeight="1" x14ac:dyDescent="0.35">
      <c r="A120" s="73" t="s">
        <v>5364</v>
      </c>
      <c r="B120" s="73" t="str">
        <f>TEXT(Table13[[#This Row],[Kod EAN 
(Sku)]],"0000000000000")</f>
        <v>0070330914360</v>
      </c>
      <c r="C120" s="78" t="str">
        <f>IF(AND(Table13[[#This Row],[Kod EAN 
(Szt)]]&lt;&gt;0,Table13[[#This Row],[Kod EAN 
(Szt)]]&lt;&gt;"0"),TEXT(Table13[[#This Row],[Kod EAN 
(Szt)]],"0000000000000"),"")</f>
        <v/>
      </c>
      <c r="D120" s="79" t="s">
        <v>354</v>
      </c>
      <c r="E120" s="27" t="s">
        <v>7</v>
      </c>
      <c r="F120" s="28" t="s">
        <v>89</v>
      </c>
      <c r="G120" s="29"/>
      <c r="H120" s="66">
        <v>29.33</v>
      </c>
      <c r="I120" s="67"/>
      <c r="J120" s="51">
        <f>Table13[[#This Row],[Cena Netto]]*(1-Table13[[#This Row],[Rabat Długoterminowy]])</f>
        <v>29.33</v>
      </c>
      <c r="K120" s="80">
        <f>IF(TRIM($D$8)='Payment Term'!A$1,1-(1-$D$9)*(1-2%),$D$9)</f>
        <v>0.25</v>
      </c>
      <c r="L120" s="35">
        <v>0.05</v>
      </c>
      <c r="M120" s="81">
        <f>1-(1-Table13[[#This Row],[Rabat Długoterminowy]])*(1-Table13[[#This Row],[Dodatkowy rabat kwartału (składany)]])</f>
        <v>5.0000000000000044E-2</v>
      </c>
      <c r="N120" s="52">
        <v>0</v>
      </c>
      <c r="O120" s="31">
        <f>ROUND(Table13[[#This Row],[Cena Netto Po Rabacie Długoterminowym]]*(1-Table13[[#This Row],[Rabat Podstawowy]])*(1-Table13[[#This Row],[Dodatkowy rabat kwartału (składany)]])*(1-Table13[[#This Row],[Rabat Indywidualny]]),2)</f>
        <v>20.9</v>
      </c>
      <c r="P120" s="31">
        <f>Table13[[#This Row],[Сena SKU Po Wszystkich Rabatach]]/Table13[[#This Row],[Szt/
Opak.]]</f>
        <v>1.7416666666666665</v>
      </c>
      <c r="Q120" s="94" t="s">
        <v>2444</v>
      </c>
      <c r="R120" s="36" t="s">
        <v>6200</v>
      </c>
      <c r="S120" s="91">
        <f>IF(ISERROR(Table13[[#This Row],[W Inner]]),Table13[[#This Row],[W Outer]],IF(AND(Table13[[#This Row],[W Inner]]&gt;0,Table13[[#This Row],[W Inner]]&lt;&gt;"0"),Table13[[#This Row],[W Inner]],Table13[[#This Row],[W Outer]]))</f>
        <v>18</v>
      </c>
      <c r="T120" s="86"/>
      <c r="U1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0" s="49">
        <f>IF(Table13[[#This Row],[Zamówienie - Ilosc SKU '[Szt']]]=0,0,MOD(Table13[[#This Row],[Zamówienie - Ilosc SKU '[Szt']]],Table13[[#This Row],[Min. Ilość Zam. Sku]])-0.5)</f>
        <v>0</v>
      </c>
      <c r="W120" s="31">
        <f>Table13[[#This Row],[Сena SKU Po Wszystkich Rabatach]]*U120</f>
        <v>0</v>
      </c>
      <c r="X120" s="33" t="str">
        <f>IF(Table13[[#This Row],[Zamówienie - Ilosc SKU '[Szt']]]=0,"Niezamówione produkty","Zamówione produkty")</f>
        <v>Niezamówione produkty</v>
      </c>
      <c r="Y120" s="34" t="s">
        <v>90</v>
      </c>
      <c r="Z120" s="34">
        <v>18</v>
      </c>
      <c r="AA120" s="34">
        <v>306</v>
      </c>
      <c r="AB120" s="34">
        <v>1836</v>
      </c>
      <c r="AC120" s="34">
        <f>+Table13[[#This Row],[Na Palecie]]/Table13[[#This Row],[W Outer]]</f>
        <v>102</v>
      </c>
      <c r="AD120" s="34">
        <f>+Table13[[#This Row],[Na Palecie]]/Table13[[#This Row],[Na 
Warstwie]]</f>
        <v>6</v>
      </c>
      <c r="AE120" s="37" t="s">
        <v>355</v>
      </c>
      <c r="AF120" s="37" t="s">
        <v>90</v>
      </c>
      <c r="AG120" s="37" t="s">
        <v>356</v>
      </c>
      <c r="AH120" s="37" t="s">
        <v>357</v>
      </c>
      <c r="AI120" s="37"/>
      <c r="AJ120" s="37" t="s">
        <v>6697</v>
      </c>
      <c r="AK120" s="37" t="s">
        <v>91</v>
      </c>
      <c r="AL120" s="37" t="str">
        <f>_xlfn.XLOOKUP(Table13[[#This Row],[Rabat Indywidualny]],'PC2 code'!A:A,'PC2 code'!B:B,0)</f>
        <v>00</v>
      </c>
    </row>
    <row r="121" spans="1:42" s="64" customFormat="1" ht="15.75" customHeight="1" x14ac:dyDescent="0.35">
      <c r="A121" s="73" t="s">
        <v>5365</v>
      </c>
      <c r="B121" s="73" t="str">
        <f>TEXT(Table13[[#This Row],[Kod EAN 
(Sku)]],"0000000000000")</f>
        <v>0070330914384</v>
      </c>
      <c r="C121" s="78" t="str">
        <f>IF(AND(Table13[[#This Row],[Kod EAN 
(Szt)]]&lt;&gt;0,Table13[[#This Row],[Kod EAN 
(Szt)]]&lt;&gt;"0"),TEXT(Table13[[#This Row],[Kod EAN 
(Szt)]],"0000000000000"),"")</f>
        <v/>
      </c>
      <c r="D121" s="79" t="s">
        <v>358</v>
      </c>
      <c r="E121" s="27" t="s">
        <v>7</v>
      </c>
      <c r="F121" s="28" t="s">
        <v>89</v>
      </c>
      <c r="G121" s="29"/>
      <c r="H121" s="66">
        <v>29.33</v>
      </c>
      <c r="I121" s="67"/>
      <c r="J121" s="51">
        <f>Table13[[#This Row],[Cena Netto]]*(1-Table13[[#This Row],[Rabat Długoterminowy]])</f>
        <v>29.33</v>
      </c>
      <c r="K121" s="80">
        <f>IF(TRIM($D$8)='Payment Term'!A$1,1-(1-$D$9)*(1-2%),$D$9)</f>
        <v>0.25</v>
      </c>
      <c r="L121" s="35">
        <v>0.05</v>
      </c>
      <c r="M121" s="81">
        <f>1-(1-Table13[[#This Row],[Rabat Długoterminowy]])*(1-Table13[[#This Row],[Dodatkowy rabat kwartału (składany)]])</f>
        <v>5.0000000000000044E-2</v>
      </c>
      <c r="N121" s="52">
        <v>0</v>
      </c>
      <c r="O121" s="31">
        <f>ROUND(Table13[[#This Row],[Cena Netto Po Rabacie Długoterminowym]]*(1-Table13[[#This Row],[Rabat Podstawowy]])*(1-Table13[[#This Row],[Dodatkowy rabat kwartału (składany)]])*(1-Table13[[#This Row],[Rabat Indywidualny]]),2)</f>
        <v>20.9</v>
      </c>
      <c r="P121" s="31">
        <f>Table13[[#This Row],[Сena SKU Po Wszystkich Rabatach]]/Table13[[#This Row],[Szt/
Opak.]]</f>
        <v>1.7416666666666665</v>
      </c>
      <c r="Q121" s="94" t="s">
        <v>2444</v>
      </c>
      <c r="R121" s="36" t="s">
        <v>6200</v>
      </c>
      <c r="S121" s="91">
        <f>IF(ISERROR(Table13[[#This Row],[W Inner]]),Table13[[#This Row],[W Outer]],IF(AND(Table13[[#This Row],[W Inner]]&gt;0,Table13[[#This Row],[W Inner]]&lt;&gt;"0"),Table13[[#This Row],[W Inner]],Table13[[#This Row],[W Outer]]))</f>
        <v>18</v>
      </c>
      <c r="T121" s="86"/>
      <c r="U1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1" s="49">
        <f>IF(Table13[[#This Row],[Zamówienie - Ilosc SKU '[Szt']]]=0,0,MOD(Table13[[#This Row],[Zamówienie - Ilosc SKU '[Szt']]],Table13[[#This Row],[Min. Ilość Zam. Sku]])-0.5)</f>
        <v>0</v>
      </c>
      <c r="W121" s="31">
        <f>Table13[[#This Row],[Сena SKU Po Wszystkich Rabatach]]*U121</f>
        <v>0</v>
      </c>
      <c r="X121" s="33" t="str">
        <f>IF(Table13[[#This Row],[Zamówienie - Ilosc SKU '[Szt']]]=0,"Niezamówione produkty","Zamówione produkty")</f>
        <v>Niezamówione produkty</v>
      </c>
      <c r="Y121" s="34" t="s">
        <v>90</v>
      </c>
      <c r="Z121" s="34">
        <v>18</v>
      </c>
      <c r="AA121" s="34">
        <v>306</v>
      </c>
      <c r="AB121" s="34">
        <v>1836</v>
      </c>
      <c r="AC121" s="34">
        <f>+Table13[[#This Row],[Na Palecie]]/Table13[[#This Row],[W Outer]]</f>
        <v>102</v>
      </c>
      <c r="AD121" s="34">
        <f>+Table13[[#This Row],[Na Palecie]]/Table13[[#This Row],[Na 
Warstwie]]</f>
        <v>6</v>
      </c>
      <c r="AE121" s="37" t="s">
        <v>359</v>
      </c>
      <c r="AF121" s="37" t="s">
        <v>90</v>
      </c>
      <c r="AG121" s="37" t="s">
        <v>360</v>
      </c>
      <c r="AH121" s="37" t="s">
        <v>361</v>
      </c>
      <c r="AI121" s="37"/>
      <c r="AJ121" s="37" t="s">
        <v>6697</v>
      </c>
      <c r="AK121" s="37" t="s">
        <v>91</v>
      </c>
      <c r="AL121" s="37" t="str">
        <f>_xlfn.XLOOKUP(Table13[[#This Row],[Rabat Indywidualny]],'PC2 code'!A:A,'PC2 code'!B:B,0)</f>
        <v>00</v>
      </c>
      <c r="AM121" s="9"/>
      <c r="AP121" s="9"/>
    </row>
    <row r="122" spans="1:42" s="64" customFormat="1" ht="15.75" customHeight="1" x14ac:dyDescent="0.35">
      <c r="A122" s="73" t="s">
        <v>5366</v>
      </c>
      <c r="B122" s="73" t="str">
        <f>TEXT(Table13[[#This Row],[Kod EAN 
(Sku)]],"0000000000000")</f>
        <v>3086123657113</v>
      </c>
      <c r="C122" s="78" t="str">
        <f>IF(AND(Table13[[#This Row],[Kod EAN 
(Szt)]]&lt;&gt;0,Table13[[#This Row],[Kod EAN 
(Szt)]]&lt;&gt;"0"),TEXT(Table13[[#This Row],[Kod EAN 
(Szt)]],"0000000000000"),"")</f>
        <v/>
      </c>
      <c r="D122" s="79" t="s">
        <v>6003</v>
      </c>
      <c r="E122" s="27" t="s">
        <v>7</v>
      </c>
      <c r="F122" s="28" t="s">
        <v>89</v>
      </c>
      <c r="G122" s="29"/>
      <c r="H122" s="66">
        <v>8.2799999999999994</v>
      </c>
      <c r="I122" s="67"/>
      <c r="J122" s="51">
        <f>Table13[[#This Row],[Cena Netto]]*(1-Table13[[#This Row],[Rabat Długoterminowy]])</f>
        <v>8.2799999999999994</v>
      </c>
      <c r="K122" s="80">
        <f>IF(TRIM($D$8)='Payment Term'!A$1,1-(1-$D$9)*(1-2%),$D$9)</f>
        <v>0.25</v>
      </c>
      <c r="L122" s="35"/>
      <c r="M122" s="81">
        <f>1-(1-Table13[[#This Row],[Rabat Długoterminowy]])*(1-Table13[[#This Row],[Dodatkowy rabat kwartału (składany)]])</f>
        <v>0</v>
      </c>
      <c r="N122" s="52">
        <v>0</v>
      </c>
      <c r="O122" s="31">
        <f>ROUND(Table13[[#This Row],[Cena Netto Po Rabacie Długoterminowym]]*(1-Table13[[#This Row],[Rabat Podstawowy]])*(1-Table13[[#This Row],[Dodatkowy rabat kwartału (składany)]])*(1-Table13[[#This Row],[Rabat Indywidualny]]),2)</f>
        <v>6.21</v>
      </c>
      <c r="P122" s="31">
        <f>Table13[[#This Row],[Сena SKU Po Wszystkich Rabatach]]/Table13[[#This Row],[Szt/
Opak.]]</f>
        <v>6.21</v>
      </c>
      <c r="Q122" s="94" t="s">
        <v>6200</v>
      </c>
      <c r="R122" s="36" t="s">
        <v>2460</v>
      </c>
      <c r="S122" s="91">
        <f>IF(ISERROR(Table13[[#This Row],[W Inner]]),Table13[[#This Row],[W Outer]],IF(AND(Table13[[#This Row],[W Inner]]&gt;0,Table13[[#This Row],[W Inner]]&lt;&gt;"0"),Table13[[#This Row],[W Inner]],Table13[[#This Row],[W Outer]]))</f>
        <v>20</v>
      </c>
      <c r="T122" s="86"/>
      <c r="U1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2" s="49">
        <f>IF(Table13[[#This Row],[Zamówienie - Ilosc SKU '[Szt']]]=0,0,MOD(Table13[[#This Row],[Zamówienie - Ilosc SKU '[Szt']]],Table13[[#This Row],[Min. Ilość Zam. Sku]])-0.5)</f>
        <v>0</v>
      </c>
      <c r="W122" s="31">
        <f>Table13[[#This Row],[Сena SKU Po Wszystkich Rabatach]]*U122</f>
        <v>0</v>
      </c>
      <c r="X122" s="33" t="str">
        <f>IF(Table13[[#This Row],[Zamówienie - Ilosc SKU '[Szt']]]=0,"Niezamówione produkty","Zamówione produkty")</f>
        <v>Niezamówione produkty</v>
      </c>
      <c r="Y122" s="34" t="s">
        <v>90</v>
      </c>
      <c r="Z122" s="34">
        <v>20</v>
      </c>
      <c r="AA122" s="34">
        <v>560</v>
      </c>
      <c r="AB122" s="34">
        <v>5040</v>
      </c>
      <c r="AC122" s="34">
        <f>+Table13[[#This Row],[Na Palecie]]/Table13[[#This Row],[W Outer]]</f>
        <v>252</v>
      </c>
      <c r="AD122" s="34">
        <f>+Table13[[#This Row],[Na Palecie]]/Table13[[#This Row],[Na 
Warstwie]]</f>
        <v>9</v>
      </c>
      <c r="AE122" s="37" t="s">
        <v>6240</v>
      </c>
      <c r="AF122" s="37" t="s">
        <v>90</v>
      </c>
      <c r="AG122" s="37" t="s">
        <v>6400</v>
      </c>
      <c r="AH122" s="37" t="s">
        <v>6401</v>
      </c>
      <c r="AI122" s="37"/>
      <c r="AJ122" s="37" t="s">
        <v>6697</v>
      </c>
      <c r="AK122" s="37" t="s">
        <v>154</v>
      </c>
      <c r="AL122" s="37" t="str">
        <f>_xlfn.XLOOKUP(Table13[[#This Row],[Rabat Indywidualny]],'PC2 code'!A:A,'PC2 code'!B:B,0)</f>
        <v>00</v>
      </c>
      <c r="AM122" s="9"/>
      <c r="AP122" s="9"/>
    </row>
    <row r="123" spans="1:42" s="64" customFormat="1" ht="15.75" customHeight="1" x14ac:dyDescent="0.35">
      <c r="A123" s="73" t="s">
        <v>5367</v>
      </c>
      <c r="B123" s="73" t="str">
        <f>TEXT(Table13[[#This Row],[Kod EAN 
(Sku)]],"0000000000000")</f>
        <v>3086123233843</v>
      </c>
      <c r="C123" s="78" t="str">
        <f>IF(AND(Table13[[#This Row],[Kod EAN 
(Szt)]]&lt;&gt;0,Table13[[#This Row],[Kod EAN 
(Szt)]]&lt;&gt;"0"),TEXT(Table13[[#This Row],[Kod EAN 
(Szt)]],"0000000000000"),"")</f>
        <v>0070330101760</v>
      </c>
      <c r="D123" s="79" t="s">
        <v>362</v>
      </c>
      <c r="E123" s="27" t="s">
        <v>7</v>
      </c>
      <c r="F123" s="28" t="s">
        <v>89</v>
      </c>
      <c r="G123" s="29"/>
      <c r="H123" s="66">
        <v>66.56</v>
      </c>
      <c r="I123" s="67">
        <v>0.2</v>
      </c>
      <c r="J123" s="51">
        <f>Table13[[#This Row],[Cena Netto]]*(1-Table13[[#This Row],[Rabat Długoterminowy]])</f>
        <v>53.248000000000005</v>
      </c>
      <c r="K123" s="80">
        <f>IF(TRIM($D$8)='Payment Term'!A$1,1-(1-$D$9)*(1-2%),$D$9)</f>
        <v>0.25</v>
      </c>
      <c r="L123" s="35">
        <v>0.1</v>
      </c>
      <c r="M123" s="81">
        <f>1-(1-Table13[[#This Row],[Rabat Długoterminowy]])*(1-Table13[[#This Row],[Dodatkowy rabat kwartału (składany)]])</f>
        <v>0.27999999999999992</v>
      </c>
      <c r="N123" s="52">
        <v>0</v>
      </c>
      <c r="O123" s="31">
        <f>ROUND(Table13[[#This Row],[Cena Netto Po Rabacie Długoterminowym]]*(1-Table13[[#This Row],[Rabat Podstawowy]])*(1-Table13[[#This Row],[Dodatkowy rabat kwartału (składany)]])*(1-Table13[[#This Row],[Rabat Indywidualny]]),2)</f>
        <v>35.94</v>
      </c>
      <c r="P123" s="31">
        <f>Table13[[#This Row],[Сena SKU Po Wszystkich Rabatach]]/Table13[[#This Row],[Szt/
Opak.]]</f>
        <v>2.9949999999999997</v>
      </c>
      <c r="Q123" s="94" t="s">
        <v>2444</v>
      </c>
      <c r="R123" s="36" t="s">
        <v>6200</v>
      </c>
      <c r="S123" s="91">
        <f>IF(ISERROR(Table13[[#This Row],[W Inner]]),Table13[[#This Row],[W Outer]],IF(AND(Table13[[#This Row],[W Inner]]&gt;0,Table13[[#This Row],[W Inner]]&lt;&gt;"0"),Table13[[#This Row],[W Inner]],Table13[[#This Row],[W Outer]]))</f>
        <v>35</v>
      </c>
      <c r="T123" s="86"/>
      <c r="U1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3" s="49">
        <f>IF(Table13[[#This Row],[Zamówienie - Ilosc SKU '[Szt']]]=0,0,MOD(Table13[[#This Row],[Zamówienie - Ilosc SKU '[Szt']]],Table13[[#This Row],[Min. Ilość Zam. Sku]])-0.5)</f>
        <v>0</v>
      </c>
      <c r="W123" s="31">
        <f>Table13[[#This Row],[Сena SKU Po Wszystkich Rabatach]]*U123</f>
        <v>0</v>
      </c>
      <c r="X123" s="33" t="str">
        <f>IF(Table13[[#This Row],[Zamówienie - Ilosc SKU '[Szt']]]=0,"Niezamówione produkty","Zamówione produkty")</f>
        <v>Niezamówione produkty</v>
      </c>
      <c r="Y123" s="34" t="s">
        <v>90</v>
      </c>
      <c r="Z123" s="34">
        <v>35</v>
      </c>
      <c r="AA123" s="34">
        <v>490</v>
      </c>
      <c r="AB123" s="34">
        <v>1960</v>
      </c>
      <c r="AC123" s="34">
        <f>+Table13[[#This Row],[Na Palecie]]/Table13[[#This Row],[W Outer]]</f>
        <v>56</v>
      </c>
      <c r="AD123" s="34">
        <f>+Table13[[#This Row],[Na Palecie]]/Table13[[#This Row],[Na 
Warstwie]]</f>
        <v>4</v>
      </c>
      <c r="AE123" s="37" t="s">
        <v>363</v>
      </c>
      <c r="AF123" s="37" t="s">
        <v>364</v>
      </c>
      <c r="AG123" s="37" t="s">
        <v>365</v>
      </c>
      <c r="AH123" s="37" t="s">
        <v>366</v>
      </c>
      <c r="AI123" s="37"/>
      <c r="AJ123" s="37" t="s">
        <v>6697</v>
      </c>
      <c r="AK123" s="37" t="s">
        <v>154</v>
      </c>
      <c r="AL123" s="37" t="str">
        <f>_xlfn.XLOOKUP(Table13[[#This Row],[Rabat Indywidualny]],'PC2 code'!A:A,'PC2 code'!B:B,0)</f>
        <v>00</v>
      </c>
      <c r="AM123" s="9"/>
      <c r="AP123" s="9"/>
    </row>
    <row r="124" spans="1:42" ht="15.75" customHeight="1" x14ac:dyDescent="0.35">
      <c r="A124" s="73" t="s">
        <v>5368</v>
      </c>
      <c r="B124" s="73" t="str">
        <f>TEXT(Table13[[#This Row],[Kod EAN 
(Sku)]],"0000000000000")</f>
        <v>3086121601613</v>
      </c>
      <c r="C124" s="78" t="str">
        <f>IF(AND(Table13[[#This Row],[Kod EAN 
(Szt)]]&lt;&gt;0,Table13[[#This Row],[Kod EAN 
(Szt)]]&lt;&gt;"0"),TEXT(Table13[[#This Row],[Kod EAN 
(Szt)]],"0000000000000"),"")</f>
        <v/>
      </c>
      <c r="D124" s="79" t="s">
        <v>367</v>
      </c>
      <c r="E124" s="27" t="s">
        <v>7</v>
      </c>
      <c r="F124" s="28" t="s">
        <v>89</v>
      </c>
      <c r="G124" s="29"/>
      <c r="H124" s="66">
        <v>8.2799999999999994</v>
      </c>
      <c r="I124" s="67"/>
      <c r="J124" s="51">
        <f>Table13[[#This Row],[Cena Netto]]*(1-Table13[[#This Row],[Rabat Długoterminowy]])</f>
        <v>8.2799999999999994</v>
      </c>
      <c r="K124" s="80">
        <f>IF(TRIM($D$8)='Payment Term'!A$1,1-(1-$D$9)*(1-2%),$D$9)</f>
        <v>0.25</v>
      </c>
      <c r="L124" s="35">
        <v>0.1</v>
      </c>
      <c r="M124" s="81">
        <f>1-(1-Table13[[#This Row],[Rabat Długoterminowy]])*(1-Table13[[#This Row],[Dodatkowy rabat kwartału (składany)]])</f>
        <v>9.9999999999999978E-2</v>
      </c>
      <c r="N124" s="52">
        <v>0</v>
      </c>
      <c r="O124" s="31">
        <f>ROUND(Table13[[#This Row],[Cena Netto Po Rabacie Długoterminowym]]*(1-Table13[[#This Row],[Rabat Podstawowy]])*(1-Table13[[#This Row],[Dodatkowy rabat kwartału (składany)]])*(1-Table13[[#This Row],[Rabat Indywidualny]]),2)</f>
        <v>5.59</v>
      </c>
      <c r="P124" s="31">
        <f>Table13[[#This Row],[Сena SKU Po Wszystkich Rabatach]]/Table13[[#This Row],[Szt/
Opak.]]</f>
        <v>5.59</v>
      </c>
      <c r="Q124" s="94" t="s">
        <v>6200</v>
      </c>
      <c r="R124" s="36" t="s">
        <v>2460</v>
      </c>
      <c r="S124" s="91">
        <f>IF(ISERROR(Table13[[#This Row],[W Inner]]),Table13[[#This Row],[W Outer]],IF(AND(Table13[[#This Row],[W Inner]]&gt;0,Table13[[#This Row],[W Inner]]&lt;&gt;"0"),Table13[[#This Row],[W Inner]],Table13[[#This Row],[W Outer]]))</f>
        <v>20</v>
      </c>
      <c r="T124" s="86"/>
      <c r="U1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4" s="49">
        <f>IF(Table13[[#This Row],[Zamówienie - Ilosc SKU '[Szt']]]=0,0,MOD(Table13[[#This Row],[Zamówienie - Ilosc SKU '[Szt']]],Table13[[#This Row],[Min. Ilość Zam. Sku]])-0.5)</f>
        <v>0</v>
      </c>
      <c r="W124" s="31">
        <f>Table13[[#This Row],[Сena SKU Po Wszystkich Rabatach]]*U124</f>
        <v>0</v>
      </c>
      <c r="X124" s="33" t="str">
        <f>IF(Table13[[#This Row],[Zamówienie - Ilosc SKU '[Szt']]]=0,"Niezamówione produkty","Zamówione produkty")</f>
        <v>Niezamówione produkty</v>
      </c>
      <c r="Y124" s="34" t="s">
        <v>90</v>
      </c>
      <c r="Z124" s="34">
        <v>20</v>
      </c>
      <c r="AA124" s="34">
        <v>560</v>
      </c>
      <c r="AB124" s="34">
        <v>5040</v>
      </c>
      <c r="AC124" s="34">
        <f>+Table13[[#This Row],[Na Palecie]]/Table13[[#This Row],[W Outer]]</f>
        <v>252</v>
      </c>
      <c r="AD124" s="34">
        <f>+Table13[[#This Row],[Na Palecie]]/Table13[[#This Row],[Na 
Warstwie]]</f>
        <v>9</v>
      </c>
      <c r="AE124" s="37" t="s">
        <v>368</v>
      </c>
      <c r="AF124" s="37" t="s">
        <v>90</v>
      </c>
      <c r="AG124" s="37" t="s">
        <v>369</v>
      </c>
      <c r="AH124" s="37" t="s">
        <v>6402</v>
      </c>
      <c r="AI124" s="37"/>
      <c r="AJ124" s="37" t="s">
        <v>6697</v>
      </c>
      <c r="AK124" s="37" t="s">
        <v>154</v>
      </c>
      <c r="AL124" s="37" t="str">
        <f>_xlfn.XLOOKUP(Table13[[#This Row],[Rabat Indywidualny]],'PC2 code'!A:A,'PC2 code'!B:B,0)</f>
        <v>00</v>
      </c>
    </row>
    <row r="125" spans="1:42" ht="15.75" customHeight="1" x14ac:dyDescent="0.35">
      <c r="A125" s="73" t="s">
        <v>5369</v>
      </c>
      <c r="B125" s="73" t="str">
        <f>TEXT(Table13[[#This Row],[Kod EAN 
(Sku)]],"0000000000000")</f>
        <v>3086123233829</v>
      </c>
      <c r="C125" s="78" t="str">
        <f>IF(AND(Table13[[#This Row],[Kod EAN 
(Szt)]]&lt;&gt;0,Table13[[#This Row],[Kod EAN 
(Szt)]]&lt;&gt;"0"),TEXT(Table13[[#This Row],[Kod EAN 
(Szt)]],"0000000000000"),"")</f>
        <v>0070330101241</v>
      </c>
      <c r="D125" s="79" t="s">
        <v>370</v>
      </c>
      <c r="E125" s="27" t="s">
        <v>7</v>
      </c>
      <c r="F125" s="28" t="s">
        <v>89</v>
      </c>
      <c r="G125" s="29"/>
      <c r="H125" s="66">
        <v>66.56</v>
      </c>
      <c r="I125" s="67">
        <v>0.2</v>
      </c>
      <c r="J125" s="51">
        <f>Table13[[#This Row],[Cena Netto]]*(1-Table13[[#This Row],[Rabat Długoterminowy]])</f>
        <v>53.248000000000005</v>
      </c>
      <c r="K125" s="80">
        <f>IF(TRIM($D$8)='Payment Term'!A$1,1-(1-$D$9)*(1-2%),$D$9)</f>
        <v>0.25</v>
      </c>
      <c r="L125" s="35">
        <v>0.1</v>
      </c>
      <c r="M125" s="81">
        <f>1-(1-Table13[[#This Row],[Rabat Długoterminowy]])*(1-Table13[[#This Row],[Dodatkowy rabat kwartału (składany)]])</f>
        <v>0.27999999999999992</v>
      </c>
      <c r="N125" s="52">
        <v>0</v>
      </c>
      <c r="O125" s="31">
        <f>ROUND(Table13[[#This Row],[Cena Netto Po Rabacie Długoterminowym]]*(1-Table13[[#This Row],[Rabat Podstawowy]])*(1-Table13[[#This Row],[Dodatkowy rabat kwartału (składany)]])*(1-Table13[[#This Row],[Rabat Indywidualny]]),2)</f>
        <v>35.94</v>
      </c>
      <c r="P125" s="31">
        <f>Table13[[#This Row],[Сena SKU Po Wszystkich Rabatach]]/Table13[[#This Row],[Szt/
Opak.]]</f>
        <v>2.9949999999999997</v>
      </c>
      <c r="Q125" s="94" t="s">
        <v>2444</v>
      </c>
      <c r="R125" s="36" t="s">
        <v>6200</v>
      </c>
      <c r="S125" s="91">
        <f>IF(ISERROR(Table13[[#This Row],[W Inner]]),Table13[[#This Row],[W Outer]],IF(AND(Table13[[#This Row],[W Inner]]&gt;0,Table13[[#This Row],[W Inner]]&lt;&gt;"0"),Table13[[#This Row],[W Inner]],Table13[[#This Row],[W Outer]]))</f>
        <v>35</v>
      </c>
      <c r="T125" s="86"/>
      <c r="U1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5" s="49">
        <f>IF(Table13[[#This Row],[Zamówienie - Ilosc SKU '[Szt']]]=0,0,MOD(Table13[[#This Row],[Zamówienie - Ilosc SKU '[Szt']]],Table13[[#This Row],[Min. Ilość Zam. Sku]])-0.5)</f>
        <v>0</v>
      </c>
      <c r="W125" s="31">
        <f>Table13[[#This Row],[Сena SKU Po Wszystkich Rabatach]]*U125</f>
        <v>0</v>
      </c>
      <c r="X125" s="33" t="str">
        <f>IF(Table13[[#This Row],[Zamówienie - Ilosc SKU '[Szt']]]=0,"Niezamówione produkty","Zamówione produkty")</f>
        <v>Niezamówione produkty</v>
      </c>
      <c r="Y125" s="34" t="s">
        <v>90</v>
      </c>
      <c r="Z125" s="34">
        <v>35</v>
      </c>
      <c r="AA125" s="34">
        <v>490</v>
      </c>
      <c r="AB125" s="34">
        <v>1960</v>
      </c>
      <c r="AC125" s="34">
        <f>+Table13[[#This Row],[Na Palecie]]/Table13[[#This Row],[W Outer]]</f>
        <v>56</v>
      </c>
      <c r="AD125" s="34">
        <f>+Table13[[#This Row],[Na Palecie]]/Table13[[#This Row],[Na 
Warstwie]]</f>
        <v>4</v>
      </c>
      <c r="AE125" s="37" t="s">
        <v>371</v>
      </c>
      <c r="AF125" s="37" t="s">
        <v>372</v>
      </c>
      <c r="AG125" s="37" t="s">
        <v>373</v>
      </c>
      <c r="AH125" s="37" t="s">
        <v>374</v>
      </c>
      <c r="AI125" s="37"/>
      <c r="AJ125" s="37" t="s">
        <v>6697</v>
      </c>
      <c r="AK125" s="37" t="s">
        <v>154</v>
      </c>
      <c r="AL125" s="37" t="str">
        <f>_xlfn.XLOOKUP(Table13[[#This Row],[Rabat Indywidualny]],'PC2 code'!A:A,'PC2 code'!B:B,0)</f>
        <v>00</v>
      </c>
    </row>
    <row r="126" spans="1:42" s="64" customFormat="1" ht="15.75" customHeight="1" x14ac:dyDescent="0.35">
      <c r="A126" s="73" t="s">
        <v>5370</v>
      </c>
      <c r="B126" s="73" t="str">
        <f>TEXT(Table13[[#This Row],[Kod EAN 
(Sku)]],"0000000000000")</f>
        <v>3086123291348</v>
      </c>
      <c r="C126" s="78" t="str">
        <f>IF(AND(Table13[[#This Row],[Kod EAN 
(Szt)]]&lt;&gt;0,Table13[[#This Row],[Kod EAN 
(Szt)]]&lt;&gt;"0"),TEXT(Table13[[#This Row],[Kod EAN 
(Szt)]],"0000000000000"),"")</f>
        <v/>
      </c>
      <c r="D126" s="79" t="s">
        <v>375</v>
      </c>
      <c r="E126" s="27" t="s">
        <v>7</v>
      </c>
      <c r="F126" s="28" t="s">
        <v>89</v>
      </c>
      <c r="G126" s="29"/>
      <c r="H126" s="66">
        <v>8.2799999999999994</v>
      </c>
      <c r="I126" s="67"/>
      <c r="J126" s="51">
        <f>Table13[[#This Row],[Cena Netto]]*(1-Table13[[#This Row],[Rabat Długoterminowy]])</f>
        <v>8.2799999999999994</v>
      </c>
      <c r="K126" s="80">
        <f>IF(TRIM($D$8)='Payment Term'!A$1,1-(1-$D$9)*(1-2%),$D$9)</f>
        <v>0.25</v>
      </c>
      <c r="L126" s="35">
        <v>0.1</v>
      </c>
      <c r="M126" s="81">
        <f>1-(1-Table13[[#This Row],[Rabat Długoterminowy]])*(1-Table13[[#This Row],[Dodatkowy rabat kwartału (składany)]])</f>
        <v>9.9999999999999978E-2</v>
      </c>
      <c r="N126" s="52">
        <v>0</v>
      </c>
      <c r="O126" s="31">
        <f>ROUND(Table13[[#This Row],[Cena Netto Po Rabacie Długoterminowym]]*(1-Table13[[#This Row],[Rabat Podstawowy]])*(1-Table13[[#This Row],[Dodatkowy rabat kwartału (składany)]])*(1-Table13[[#This Row],[Rabat Indywidualny]]),2)</f>
        <v>5.59</v>
      </c>
      <c r="P126" s="31">
        <f>Table13[[#This Row],[Сena SKU Po Wszystkich Rabatach]]/Table13[[#This Row],[Szt/
Opak.]]</f>
        <v>5.59</v>
      </c>
      <c r="Q126" s="94" t="s">
        <v>6200</v>
      </c>
      <c r="R126" s="36" t="s">
        <v>2460</v>
      </c>
      <c r="S126" s="91">
        <f>IF(ISERROR(Table13[[#This Row],[W Inner]]),Table13[[#This Row],[W Outer]],IF(AND(Table13[[#This Row],[W Inner]]&gt;0,Table13[[#This Row],[W Inner]]&lt;&gt;"0"),Table13[[#This Row],[W Inner]],Table13[[#This Row],[W Outer]]))</f>
        <v>20</v>
      </c>
      <c r="T126" s="86"/>
      <c r="U1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6" s="49">
        <f>IF(Table13[[#This Row],[Zamówienie - Ilosc SKU '[Szt']]]=0,0,MOD(Table13[[#This Row],[Zamówienie - Ilosc SKU '[Szt']]],Table13[[#This Row],[Min. Ilość Zam. Sku]])-0.5)</f>
        <v>0</v>
      </c>
      <c r="W126" s="31">
        <f>Table13[[#This Row],[Сena SKU Po Wszystkich Rabatach]]*U126</f>
        <v>0</v>
      </c>
      <c r="X126" s="33" t="str">
        <f>IF(Table13[[#This Row],[Zamówienie - Ilosc SKU '[Szt']]]=0,"Niezamówione produkty","Zamówione produkty")</f>
        <v>Niezamówione produkty</v>
      </c>
      <c r="Y126" s="34" t="s">
        <v>90</v>
      </c>
      <c r="Z126" s="34">
        <v>20</v>
      </c>
      <c r="AA126" s="34">
        <v>560</v>
      </c>
      <c r="AB126" s="34">
        <v>5040</v>
      </c>
      <c r="AC126" s="34">
        <f>+Table13[[#This Row],[Na Palecie]]/Table13[[#This Row],[W Outer]]</f>
        <v>252</v>
      </c>
      <c r="AD126" s="34">
        <f>+Table13[[#This Row],[Na Palecie]]/Table13[[#This Row],[Na 
Warstwie]]</f>
        <v>9</v>
      </c>
      <c r="AE126" s="37" t="s">
        <v>376</v>
      </c>
      <c r="AF126" s="37" t="s">
        <v>90</v>
      </c>
      <c r="AG126" s="37" t="s">
        <v>377</v>
      </c>
      <c r="AH126" s="37" t="s">
        <v>6403</v>
      </c>
      <c r="AI126" s="37"/>
      <c r="AJ126" s="37" t="s">
        <v>6697</v>
      </c>
      <c r="AK126" s="37" t="s">
        <v>154</v>
      </c>
      <c r="AL126" s="37" t="str">
        <f>_xlfn.XLOOKUP(Table13[[#This Row],[Rabat Indywidualny]],'PC2 code'!A:A,'PC2 code'!B:B,0)</f>
        <v>00</v>
      </c>
      <c r="AM126" s="9"/>
      <c r="AP126" s="9"/>
    </row>
    <row r="127" spans="1:42" s="64" customFormat="1" ht="15.75" customHeight="1" x14ac:dyDescent="0.35">
      <c r="A127" s="73" t="s">
        <v>5371</v>
      </c>
      <c r="B127" s="73" t="str">
        <f>TEXT(Table13[[#This Row],[Kod EAN 
(Sku)]],"0000000000000")</f>
        <v>3086123307544</v>
      </c>
      <c r="C127" s="78" t="str">
        <f>IF(AND(Table13[[#This Row],[Kod EAN 
(Szt)]]&lt;&gt;0,Table13[[#This Row],[Kod EAN 
(Szt)]]&lt;&gt;"0"),TEXT(Table13[[#This Row],[Kod EAN 
(Szt)]],"0000000000000"),"")</f>
        <v>3086123290990</v>
      </c>
      <c r="D127" s="79" t="s">
        <v>378</v>
      </c>
      <c r="E127" s="27" t="s">
        <v>7</v>
      </c>
      <c r="F127" s="28" t="s">
        <v>89</v>
      </c>
      <c r="G127" s="29"/>
      <c r="H127" s="66">
        <v>66.56</v>
      </c>
      <c r="I127" s="67">
        <v>0.2</v>
      </c>
      <c r="J127" s="51">
        <f>Table13[[#This Row],[Cena Netto]]*(1-Table13[[#This Row],[Rabat Długoterminowy]])</f>
        <v>53.248000000000005</v>
      </c>
      <c r="K127" s="80">
        <f>IF(TRIM($D$8)='Payment Term'!A$1,1-(1-$D$9)*(1-2%),$D$9)</f>
        <v>0.25</v>
      </c>
      <c r="L127" s="35">
        <v>0.1</v>
      </c>
      <c r="M127" s="81">
        <f>1-(1-Table13[[#This Row],[Rabat Długoterminowy]])*(1-Table13[[#This Row],[Dodatkowy rabat kwartału (składany)]])</f>
        <v>0.27999999999999992</v>
      </c>
      <c r="N127" s="52">
        <v>0</v>
      </c>
      <c r="O127" s="31">
        <f>ROUND(Table13[[#This Row],[Cena Netto Po Rabacie Długoterminowym]]*(1-Table13[[#This Row],[Rabat Podstawowy]])*(1-Table13[[#This Row],[Dodatkowy rabat kwartału (składany)]])*(1-Table13[[#This Row],[Rabat Indywidualny]]),2)</f>
        <v>35.94</v>
      </c>
      <c r="P127" s="31">
        <f>Table13[[#This Row],[Сena SKU Po Wszystkich Rabatach]]/Table13[[#This Row],[Szt/
Opak.]]</f>
        <v>2.9949999999999997</v>
      </c>
      <c r="Q127" s="94" t="s">
        <v>2444</v>
      </c>
      <c r="R127" s="36" t="s">
        <v>6200</v>
      </c>
      <c r="S127" s="91">
        <f>IF(ISERROR(Table13[[#This Row],[W Inner]]),Table13[[#This Row],[W Outer]],IF(AND(Table13[[#This Row],[W Inner]]&gt;0,Table13[[#This Row],[W Inner]]&lt;&gt;"0"),Table13[[#This Row],[W Inner]],Table13[[#This Row],[W Outer]]))</f>
        <v>35</v>
      </c>
      <c r="T127" s="86"/>
      <c r="U1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7" s="49">
        <f>IF(Table13[[#This Row],[Zamówienie - Ilosc SKU '[Szt']]]=0,0,MOD(Table13[[#This Row],[Zamówienie - Ilosc SKU '[Szt']]],Table13[[#This Row],[Min. Ilość Zam. Sku]])-0.5)</f>
        <v>0</v>
      </c>
      <c r="W127" s="31">
        <f>Table13[[#This Row],[Сena SKU Po Wszystkich Rabatach]]*U127</f>
        <v>0</v>
      </c>
      <c r="X127" s="33" t="str">
        <f>IF(Table13[[#This Row],[Zamówienie - Ilosc SKU '[Szt']]]=0,"Niezamówione produkty","Zamówione produkty")</f>
        <v>Niezamówione produkty</v>
      </c>
      <c r="Y127" s="34" t="s">
        <v>90</v>
      </c>
      <c r="Z127" s="34">
        <v>35</v>
      </c>
      <c r="AA127" s="34">
        <v>490</v>
      </c>
      <c r="AB127" s="34">
        <v>1960</v>
      </c>
      <c r="AC127" s="34">
        <f>+Table13[[#This Row],[Na Palecie]]/Table13[[#This Row],[W Outer]]</f>
        <v>56</v>
      </c>
      <c r="AD127" s="34">
        <f>+Table13[[#This Row],[Na Palecie]]/Table13[[#This Row],[Na 
Warstwie]]</f>
        <v>4</v>
      </c>
      <c r="AE127" s="37" t="s">
        <v>379</v>
      </c>
      <c r="AF127" s="37" t="s">
        <v>380</v>
      </c>
      <c r="AG127" s="37" t="s">
        <v>381</v>
      </c>
      <c r="AH127" s="37" t="s">
        <v>382</v>
      </c>
      <c r="AI127" s="37"/>
      <c r="AJ127" s="37" t="s">
        <v>6697</v>
      </c>
      <c r="AK127" s="37" t="s">
        <v>154</v>
      </c>
      <c r="AL127" s="37" t="str">
        <f>_xlfn.XLOOKUP(Table13[[#This Row],[Rabat Indywidualny]],'PC2 code'!A:A,'PC2 code'!B:B,0)</f>
        <v>00</v>
      </c>
      <c r="AM127" s="9"/>
      <c r="AP127" s="9"/>
    </row>
    <row r="128" spans="1:42" ht="15.75" customHeight="1" x14ac:dyDescent="0.35">
      <c r="A128" s="73" t="s">
        <v>5372</v>
      </c>
      <c r="B128" s="73" t="str">
        <f>TEXT(Table13[[#This Row],[Kod EAN 
(Sku)]],"0000000000000")</f>
        <v>3086123219137</v>
      </c>
      <c r="C128" s="78" t="str">
        <f>IF(AND(Table13[[#This Row],[Kod EAN 
(Szt)]]&lt;&gt;0,Table13[[#This Row],[Kod EAN 
(Szt)]]&lt;&gt;"0"),TEXT(Table13[[#This Row],[Kod EAN 
(Szt)]],"0000000000000"),"")</f>
        <v>3086123458253</v>
      </c>
      <c r="D128" s="79" t="s">
        <v>383</v>
      </c>
      <c r="E128" s="27" t="s">
        <v>7</v>
      </c>
      <c r="F128" s="28" t="s">
        <v>89</v>
      </c>
      <c r="G128" s="29"/>
      <c r="H128" s="66">
        <v>66.56</v>
      </c>
      <c r="I128" s="67">
        <v>0.2</v>
      </c>
      <c r="J128" s="51">
        <f>Table13[[#This Row],[Cena Netto]]*(1-Table13[[#This Row],[Rabat Długoterminowy]])</f>
        <v>53.248000000000005</v>
      </c>
      <c r="K128" s="80">
        <f>IF(TRIM($D$8)='Payment Term'!A$1,1-(1-$D$9)*(1-2%),$D$9)</f>
        <v>0.25</v>
      </c>
      <c r="L128" s="35">
        <v>0.1</v>
      </c>
      <c r="M128" s="81">
        <f>1-(1-Table13[[#This Row],[Rabat Długoterminowy]])*(1-Table13[[#This Row],[Dodatkowy rabat kwartału (składany)]])</f>
        <v>0.27999999999999992</v>
      </c>
      <c r="N128" s="52">
        <v>0</v>
      </c>
      <c r="O128" s="31">
        <f>ROUND(Table13[[#This Row],[Cena Netto Po Rabacie Długoterminowym]]*(1-Table13[[#This Row],[Rabat Podstawowy]])*(1-Table13[[#This Row],[Dodatkowy rabat kwartału (składany)]])*(1-Table13[[#This Row],[Rabat Indywidualny]]),2)</f>
        <v>35.94</v>
      </c>
      <c r="P128" s="31">
        <f>Table13[[#This Row],[Сena SKU Po Wszystkich Rabatach]]/Table13[[#This Row],[Szt/
Opak.]]</f>
        <v>2.9949999999999997</v>
      </c>
      <c r="Q128" s="94" t="s">
        <v>2444</v>
      </c>
      <c r="R128" s="36" t="s">
        <v>6200</v>
      </c>
      <c r="S128" s="91">
        <f>IF(ISERROR(Table13[[#This Row],[W Inner]]),Table13[[#This Row],[W Outer]],IF(AND(Table13[[#This Row],[W Inner]]&gt;0,Table13[[#This Row],[W Inner]]&lt;&gt;"0"),Table13[[#This Row],[W Inner]],Table13[[#This Row],[W Outer]]))</f>
        <v>35</v>
      </c>
      <c r="T128" s="86"/>
      <c r="U1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8" s="49">
        <f>IF(Table13[[#This Row],[Zamówienie - Ilosc SKU '[Szt']]]=0,0,MOD(Table13[[#This Row],[Zamówienie - Ilosc SKU '[Szt']]],Table13[[#This Row],[Min. Ilość Zam. Sku]])-0.5)</f>
        <v>0</v>
      </c>
      <c r="W128" s="31">
        <f>Table13[[#This Row],[Сena SKU Po Wszystkich Rabatach]]*U128</f>
        <v>0</v>
      </c>
      <c r="X128" s="33" t="str">
        <f>IF(Table13[[#This Row],[Zamówienie - Ilosc SKU '[Szt']]]=0,"Niezamówione produkty","Zamówione produkty")</f>
        <v>Niezamówione produkty</v>
      </c>
      <c r="Y128" s="34" t="s">
        <v>90</v>
      </c>
      <c r="Z128" s="34">
        <v>35</v>
      </c>
      <c r="AA128" s="34">
        <v>490</v>
      </c>
      <c r="AB128" s="34">
        <v>1960</v>
      </c>
      <c r="AC128" s="34">
        <f>+Table13[[#This Row],[Na Palecie]]/Table13[[#This Row],[W Outer]]</f>
        <v>56</v>
      </c>
      <c r="AD128" s="34">
        <f>+Table13[[#This Row],[Na Palecie]]/Table13[[#This Row],[Na 
Warstwie]]</f>
        <v>4</v>
      </c>
      <c r="AE128" s="37" t="s">
        <v>384</v>
      </c>
      <c r="AF128" s="37" t="s">
        <v>385</v>
      </c>
      <c r="AG128" s="37" t="s">
        <v>386</v>
      </c>
      <c r="AH128" s="37" t="s">
        <v>387</v>
      </c>
      <c r="AI128" s="37"/>
      <c r="AJ128" s="37" t="s">
        <v>6697</v>
      </c>
      <c r="AK128" s="37" t="s">
        <v>154</v>
      </c>
      <c r="AL128" s="37" t="str">
        <f>_xlfn.XLOOKUP(Table13[[#This Row],[Rabat Indywidualny]],'PC2 code'!A:A,'PC2 code'!B:B,0)</f>
        <v>00</v>
      </c>
    </row>
    <row r="129" spans="1:42" ht="15.75" customHeight="1" x14ac:dyDescent="0.35">
      <c r="A129" s="73" t="s">
        <v>5373</v>
      </c>
      <c r="B129" s="73" t="str">
        <f>TEXT(Table13[[#This Row],[Kod EAN 
(Sku)]],"0000000000000")</f>
        <v>3086123681217</v>
      </c>
      <c r="C129" s="78" t="str">
        <f>IF(AND(Table13[[#This Row],[Kod EAN 
(Szt)]]&lt;&gt;0,Table13[[#This Row],[Kod EAN 
(Szt)]]&lt;&gt;"0"),TEXT(Table13[[#This Row],[Kod EAN 
(Szt)]],"0000000000000"),"")</f>
        <v>3086123458260</v>
      </c>
      <c r="D129" s="79" t="s">
        <v>383</v>
      </c>
      <c r="E129" s="27" t="s">
        <v>7</v>
      </c>
      <c r="F129" s="28" t="s">
        <v>89</v>
      </c>
      <c r="G129" s="29"/>
      <c r="H129" s="66">
        <v>66.56</v>
      </c>
      <c r="I129" s="67">
        <v>0.2</v>
      </c>
      <c r="J129" s="51">
        <f>Table13[[#This Row],[Cena Netto]]*(1-Table13[[#This Row],[Rabat Długoterminowy]])</f>
        <v>53.248000000000005</v>
      </c>
      <c r="K129" s="80">
        <f>IF(TRIM($D$8)='Payment Term'!A$1,1-(1-$D$9)*(1-2%),$D$9)</f>
        <v>0.25</v>
      </c>
      <c r="L129" s="35">
        <v>0.1</v>
      </c>
      <c r="M129" s="81">
        <f>1-(1-Table13[[#This Row],[Rabat Długoterminowy]])*(1-Table13[[#This Row],[Dodatkowy rabat kwartału (składany)]])</f>
        <v>0.27999999999999992</v>
      </c>
      <c r="N129" s="52">
        <v>0</v>
      </c>
      <c r="O129" s="31">
        <f>ROUND(Table13[[#This Row],[Cena Netto Po Rabacie Długoterminowym]]*(1-Table13[[#This Row],[Rabat Podstawowy]])*(1-Table13[[#This Row],[Dodatkowy rabat kwartału (składany)]])*(1-Table13[[#This Row],[Rabat Indywidualny]]),2)</f>
        <v>35.94</v>
      </c>
      <c r="P129" s="31">
        <f>Table13[[#This Row],[Сena SKU Po Wszystkich Rabatach]]/Table13[[#This Row],[Szt/
Opak.]]</f>
        <v>2.9949999999999997</v>
      </c>
      <c r="Q129" s="94" t="s">
        <v>2444</v>
      </c>
      <c r="R129" s="36" t="s">
        <v>6200</v>
      </c>
      <c r="S129" s="91">
        <f>IF(ISERROR(Table13[[#This Row],[W Inner]]),Table13[[#This Row],[W Outer]],IF(AND(Table13[[#This Row],[W Inner]]&gt;0,Table13[[#This Row],[W Inner]]&lt;&gt;"0"),Table13[[#This Row],[W Inner]],Table13[[#This Row],[W Outer]]))</f>
        <v>35</v>
      </c>
      <c r="T129" s="86"/>
      <c r="U1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29" s="49">
        <f>IF(Table13[[#This Row],[Zamówienie - Ilosc SKU '[Szt']]]=0,0,MOD(Table13[[#This Row],[Zamówienie - Ilosc SKU '[Szt']]],Table13[[#This Row],[Min. Ilość Zam. Sku]])-0.5)</f>
        <v>0</v>
      </c>
      <c r="W129" s="31">
        <f>Table13[[#This Row],[Сena SKU Po Wszystkich Rabatach]]*U129</f>
        <v>0</v>
      </c>
      <c r="X129" s="33" t="str">
        <f>IF(Table13[[#This Row],[Zamówienie - Ilosc SKU '[Szt']]]=0,"Niezamówione produkty","Zamówione produkty")</f>
        <v>Niezamówione produkty</v>
      </c>
      <c r="Y129" s="34" t="s">
        <v>90</v>
      </c>
      <c r="Z129" s="34">
        <v>35</v>
      </c>
      <c r="AA129" s="34">
        <v>490</v>
      </c>
      <c r="AB129" s="34">
        <v>1960</v>
      </c>
      <c r="AC129" s="34">
        <f>+Table13[[#This Row],[Na Palecie]]/Table13[[#This Row],[W Outer]]</f>
        <v>56</v>
      </c>
      <c r="AD129" s="34">
        <f>+Table13[[#This Row],[Na Palecie]]/Table13[[#This Row],[Na 
Warstwie]]</f>
        <v>4</v>
      </c>
      <c r="AE129" s="37" t="s">
        <v>388</v>
      </c>
      <c r="AF129" s="37" t="s">
        <v>389</v>
      </c>
      <c r="AG129" s="37" t="s">
        <v>390</v>
      </c>
      <c r="AH129" s="37" t="s">
        <v>391</v>
      </c>
      <c r="AI129" s="37"/>
      <c r="AJ129" s="37" t="s">
        <v>6697</v>
      </c>
      <c r="AK129" s="37" t="s">
        <v>154</v>
      </c>
      <c r="AL129" s="37" t="str">
        <f>_xlfn.XLOOKUP(Table13[[#This Row],[Rabat Indywidualny]],'PC2 code'!A:A,'PC2 code'!B:B,0)</f>
        <v>00</v>
      </c>
    </row>
    <row r="130" spans="1:42" ht="15.75" customHeight="1" x14ac:dyDescent="0.35">
      <c r="A130" s="73" t="s">
        <v>5374</v>
      </c>
      <c r="B130" s="73" t="str">
        <f>TEXT(Table13[[#This Row],[Kod EAN 
(Sku)]],"0000000000000")</f>
        <v>3086123740310</v>
      </c>
      <c r="C130" s="78" t="str">
        <f>IF(AND(Table13[[#This Row],[Kod EAN 
(Szt)]]&lt;&gt;0,Table13[[#This Row],[Kod EAN 
(Szt)]]&lt;&gt;"0"),TEXT(Table13[[#This Row],[Kod EAN 
(Szt)]],"0000000000000"),"")</f>
        <v/>
      </c>
      <c r="D130" s="79" t="s">
        <v>392</v>
      </c>
      <c r="E130" s="27" t="s">
        <v>7</v>
      </c>
      <c r="F130" s="28" t="s">
        <v>89</v>
      </c>
      <c r="G130" s="29"/>
      <c r="H130" s="66">
        <v>8.5</v>
      </c>
      <c r="I130" s="67"/>
      <c r="J130" s="51">
        <f>Table13[[#This Row],[Cena Netto]]*(1-Table13[[#This Row],[Rabat Długoterminowy]])</f>
        <v>8.5</v>
      </c>
      <c r="K130" s="80">
        <f>IF(TRIM($D$8)='Payment Term'!A$1,1-(1-$D$9)*(1-2%),$D$9)</f>
        <v>0.25</v>
      </c>
      <c r="L130" s="35">
        <v>0.1</v>
      </c>
      <c r="M130" s="81">
        <f>1-(1-Table13[[#This Row],[Rabat Długoterminowy]])*(1-Table13[[#This Row],[Dodatkowy rabat kwartału (składany)]])</f>
        <v>9.9999999999999978E-2</v>
      </c>
      <c r="N130" s="52">
        <v>0</v>
      </c>
      <c r="O130" s="31">
        <f>ROUND(Table13[[#This Row],[Cena Netto Po Rabacie Długoterminowym]]*(1-Table13[[#This Row],[Rabat Podstawowy]])*(1-Table13[[#This Row],[Dodatkowy rabat kwartału (składany)]])*(1-Table13[[#This Row],[Rabat Indywidualny]]),2)</f>
        <v>5.74</v>
      </c>
      <c r="P130" s="31">
        <f>Table13[[#This Row],[Сena SKU Po Wszystkich Rabatach]]/Table13[[#This Row],[Szt/
Opak.]]</f>
        <v>5.74</v>
      </c>
      <c r="Q130" s="94" t="s">
        <v>6200</v>
      </c>
      <c r="R130" s="36" t="s">
        <v>2440</v>
      </c>
      <c r="S130" s="91">
        <f>IF(ISERROR(Table13[[#This Row],[W Inner]]),Table13[[#This Row],[W Outer]],IF(AND(Table13[[#This Row],[W Inner]]&gt;0,Table13[[#This Row],[W Inner]]&lt;&gt;"0"),Table13[[#This Row],[W Inner]],Table13[[#This Row],[W Outer]]))</f>
        <v>10</v>
      </c>
      <c r="T130" s="86"/>
      <c r="U1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0" s="49">
        <f>IF(Table13[[#This Row],[Zamówienie - Ilosc SKU '[Szt']]]=0,0,MOD(Table13[[#This Row],[Zamówienie - Ilosc SKU '[Szt']]],Table13[[#This Row],[Min. Ilość Zam. Sku]])-0.5)</f>
        <v>0</v>
      </c>
      <c r="W130" s="31">
        <f>Table13[[#This Row],[Сena SKU Po Wszystkich Rabatach]]*U130</f>
        <v>0</v>
      </c>
      <c r="X130" s="33" t="str">
        <f>IF(Table13[[#This Row],[Zamówienie - Ilosc SKU '[Szt']]]=0,"Niezamówione produkty","Zamówione produkty")</f>
        <v>Niezamówione produkty</v>
      </c>
      <c r="Y130" s="34" t="s">
        <v>90</v>
      </c>
      <c r="Z130" s="34">
        <v>10</v>
      </c>
      <c r="AA130" s="34">
        <v>280</v>
      </c>
      <c r="AB130" s="34">
        <v>2240</v>
      </c>
      <c r="AC130" s="34">
        <f>+Table13[[#This Row],[Na Palecie]]/Table13[[#This Row],[W Outer]]</f>
        <v>224</v>
      </c>
      <c r="AD130" s="34">
        <f>+Table13[[#This Row],[Na Palecie]]/Table13[[#This Row],[Na 
Warstwie]]</f>
        <v>8</v>
      </c>
      <c r="AE130" s="37" t="s">
        <v>393</v>
      </c>
      <c r="AF130" s="37" t="s">
        <v>90</v>
      </c>
      <c r="AG130" s="37" t="s">
        <v>394</v>
      </c>
      <c r="AH130" s="37" t="s">
        <v>395</v>
      </c>
      <c r="AI130" s="37"/>
      <c r="AJ130" s="37" t="s">
        <v>6697</v>
      </c>
      <c r="AK130" s="37" t="s">
        <v>154</v>
      </c>
      <c r="AL130" s="37" t="str">
        <f>_xlfn.XLOOKUP(Table13[[#This Row],[Rabat Indywidualny]],'PC2 code'!A:A,'PC2 code'!B:B,0)</f>
        <v>00</v>
      </c>
    </row>
    <row r="131" spans="1:42" ht="15.75" customHeight="1" x14ac:dyDescent="0.35">
      <c r="A131" s="73" t="s">
        <v>5375</v>
      </c>
      <c r="B131" s="73" t="str">
        <f>TEXT(Table13[[#This Row],[Kod EAN 
(Sku)]],"0000000000000")</f>
        <v>3086123740266</v>
      </c>
      <c r="C131" s="78" t="str">
        <f>IF(AND(Table13[[#This Row],[Kod EAN 
(Szt)]]&lt;&gt;0,Table13[[#This Row],[Kod EAN 
(Szt)]]&lt;&gt;"0"),TEXT(Table13[[#This Row],[Kod EAN 
(Szt)]],"0000000000000"),"")</f>
        <v/>
      </c>
      <c r="D131" s="79" t="s">
        <v>6004</v>
      </c>
      <c r="E131" s="27" t="s">
        <v>7</v>
      </c>
      <c r="F131" s="28" t="s">
        <v>89</v>
      </c>
      <c r="G131" s="29"/>
      <c r="H131" s="66">
        <v>21.69</v>
      </c>
      <c r="I131" s="67"/>
      <c r="J131" s="51">
        <f>Table13[[#This Row],[Cena Netto]]*(1-Table13[[#This Row],[Rabat Długoterminowy]])</f>
        <v>21.69</v>
      </c>
      <c r="K131" s="80">
        <f>IF(TRIM($D$8)='Payment Term'!A$1,1-(1-$D$9)*(1-2%),$D$9)</f>
        <v>0.25</v>
      </c>
      <c r="L131" s="35">
        <v>0.1</v>
      </c>
      <c r="M131" s="81">
        <f>1-(1-Table13[[#This Row],[Rabat Długoterminowy]])*(1-Table13[[#This Row],[Dodatkowy rabat kwartału (składany)]])</f>
        <v>9.9999999999999978E-2</v>
      </c>
      <c r="N131" s="52">
        <v>0</v>
      </c>
      <c r="O131" s="31">
        <f>ROUND(Table13[[#This Row],[Cena Netto Po Rabacie Długoterminowym]]*(1-Table13[[#This Row],[Rabat Podstawowy]])*(1-Table13[[#This Row],[Dodatkowy rabat kwartału (składany)]])*(1-Table13[[#This Row],[Rabat Indywidualny]]),2)</f>
        <v>14.64</v>
      </c>
      <c r="P131" s="31">
        <f>Table13[[#This Row],[Сena SKU Po Wszystkich Rabatach]]/Table13[[#This Row],[Szt/
Opak.]]</f>
        <v>4.88</v>
      </c>
      <c r="Q131" s="94" t="s">
        <v>6203</v>
      </c>
      <c r="R131" s="36" t="s">
        <v>2440</v>
      </c>
      <c r="S131" s="91">
        <f>IF(ISERROR(Table13[[#This Row],[W Inner]]),Table13[[#This Row],[W Outer]],IF(AND(Table13[[#This Row],[W Inner]]&gt;0,Table13[[#This Row],[W Inner]]&lt;&gt;"0"),Table13[[#This Row],[W Inner]],Table13[[#This Row],[W Outer]]))</f>
        <v>10</v>
      </c>
      <c r="T131" s="86"/>
      <c r="U1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1" s="49">
        <f>IF(Table13[[#This Row],[Zamówienie - Ilosc SKU '[Szt']]]=0,0,MOD(Table13[[#This Row],[Zamówienie - Ilosc SKU '[Szt']]],Table13[[#This Row],[Min. Ilość Zam. Sku]])-0.5)</f>
        <v>0</v>
      </c>
      <c r="W131" s="31">
        <f>Table13[[#This Row],[Сena SKU Po Wszystkich Rabatach]]*U131</f>
        <v>0</v>
      </c>
      <c r="X131" s="33" t="str">
        <f>IF(Table13[[#This Row],[Zamówienie - Ilosc SKU '[Szt']]]=0,"Niezamówione produkty","Zamówione produkty")</f>
        <v>Niezamówione produkty</v>
      </c>
      <c r="Y131" s="34" t="s">
        <v>90</v>
      </c>
      <c r="Z131" s="34">
        <v>10</v>
      </c>
      <c r="AA131" s="34">
        <v>280</v>
      </c>
      <c r="AB131" s="34">
        <v>2240</v>
      </c>
      <c r="AC131" s="34">
        <f>+Table13[[#This Row],[Na Palecie]]/Table13[[#This Row],[W Outer]]</f>
        <v>224</v>
      </c>
      <c r="AD131" s="34">
        <f>+Table13[[#This Row],[Na Palecie]]/Table13[[#This Row],[Na 
Warstwie]]</f>
        <v>8</v>
      </c>
      <c r="AE131" s="37" t="s">
        <v>396</v>
      </c>
      <c r="AF131" s="37" t="s">
        <v>90</v>
      </c>
      <c r="AG131" s="37" t="s">
        <v>397</v>
      </c>
      <c r="AH131" s="37" t="s">
        <v>6404</v>
      </c>
      <c r="AI131" s="37"/>
      <c r="AJ131" s="37" t="s">
        <v>6697</v>
      </c>
      <c r="AK131" s="37" t="s">
        <v>154</v>
      </c>
      <c r="AL131" s="37" t="str">
        <f>_xlfn.XLOOKUP(Table13[[#This Row],[Rabat Indywidualny]],'PC2 code'!A:A,'PC2 code'!B:B,0)</f>
        <v>00</v>
      </c>
    </row>
    <row r="132" spans="1:42" ht="15.75" customHeight="1" x14ac:dyDescent="0.35">
      <c r="A132" s="73" t="s">
        <v>5376</v>
      </c>
      <c r="B132" s="73" t="str">
        <f>TEXT(Table13[[#This Row],[Kod EAN 
(Sku)]],"0000000000000")</f>
        <v>3086123740297</v>
      </c>
      <c r="C132" s="78" t="str">
        <f>IF(AND(Table13[[#This Row],[Kod EAN 
(Szt)]]&lt;&gt;0,Table13[[#This Row],[Kod EAN 
(Szt)]]&lt;&gt;"0"),TEXT(Table13[[#This Row],[Kod EAN 
(Szt)]],"0000000000000"),"")</f>
        <v/>
      </c>
      <c r="D132" s="79" t="s">
        <v>398</v>
      </c>
      <c r="E132" s="27" t="s">
        <v>7</v>
      </c>
      <c r="F132" s="28" t="s">
        <v>89</v>
      </c>
      <c r="G132" s="29"/>
      <c r="H132" s="66">
        <v>76.19</v>
      </c>
      <c r="I132" s="67">
        <v>0.15</v>
      </c>
      <c r="J132" s="51">
        <f>Table13[[#This Row],[Cena Netto]]*(1-Table13[[#This Row],[Rabat Długoterminowy]])</f>
        <v>64.761499999999998</v>
      </c>
      <c r="K132" s="80">
        <f>IF(TRIM($D$8)='Payment Term'!A$1,1-(1-$D$9)*(1-2%),$D$9)</f>
        <v>0.25</v>
      </c>
      <c r="L132" s="35">
        <v>0.1</v>
      </c>
      <c r="M132" s="81">
        <f>1-(1-Table13[[#This Row],[Rabat Długoterminowy]])*(1-Table13[[#This Row],[Dodatkowy rabat kwartału (składany)]])</f>
        <v>0.23499999999999999</v>
      </c>
      <c r="N132" s="52">
        <v>0</v>
      </c>
      <c r="O132" s="31">
        <f>ROUND(Table13[[#This Row],[Cena Netto Po Rabacie Długoterminowym]]*(1-Table13[[#This Row],[Rabat Podstawowy]])*(1-Table13[[#This Row],[Dodatkowy rabat kwartału (składany)]])*(1-Table13[[#This Row],[Rabat Indywidualny]]),2)</f>
        <v>43.71</v>
      </c>
      <c r="P132" s="31">
        <f>Table13[[#This Row],[Сena SKU Po Wszystkich Rabatach]]/Table13[[#This Row],[Szt/
Opak.]]</f>
        <v>3.6425000000000001</v>
      </c>
      <c r="Q132" s="94" t="s">
        <v>2444</v>
      </c>
      <c r="R132" s="36" t="s">
        <v>6200</v>
      </c>
      <c r="S132" s="91">
        <f>IF(ISERROR(Table13[[#This Row],[W Inner]]),Table13[[#This Row],[W Outer]],IF(AND(Table13[[#This Row],[W Inner]]&gt;0,Table13[[#This Row],[W Inner]]&lt;&gt;"0"),Table13[[#This Row],[W Inner]],Table13[[#This Row],[W Outer]]))</f>
        <v>18</v>
      </c>
      <c r="T132" s="86"/>
      <c r="U1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2" s="49">
        <f>IF(Table13[[#This Row],[Zamówienie - Ilosc SKU '[Szt']]]=0,0,MOD(Table13[[#This Row],[Zamówienie - Ilosc SKU '[Szt']]],Table13[[#This Row],[Min. Ilość Zam. Sku]])-0.5)</f>
        <v>0</v>
      </c>
      <c r="W132" s="31">
        <f>Table13[[#This Row],[Сena SKU Po Wszystkich Rabatach]]*U132</f>
        <v>0</v>
      </c>
      <c r="X132" s="33" t="str">
        <f>IF(Table13[[#This Row],[Zamówienie - Ilosc SKU '[Szt']]]=0,"Niezamówione produkty","Zamówione produkty")</f>
        <v>Niezamówione produkty</v>
      </c>
      <c r="Y132" s="34" t="s">
        <v>90</v>
      </c>
      <c r="Z132" s="34">
        <v>18</v>
      </c>
      <c r="AA132" s="34">
        <v>306</v>
      </c>
      <c r="AB132" s="34">
        <v>1836</v>
      </c>
      <c r="AC132" s="34">
        <f>+Table13[[#This Row],[Na Palecie]]/Table13[[#This Row],[W Outer]]</f>
        <v>102</v>
      </c>
      <c r="AD132" s="34">
        <f>+Table13[[#This Row],[Na Palecie]]/Table13[[#This Row],[Na 
Warstwie]]</f>
        <v>6</v>
      </c>
      <c r="AE132" s="37" t="s">
        <v>399</v>
      </c>
      <c r="AF132" s="37" t="s">
        <v>90</v>
      </c>
      <c r="AG132" s="37" t="s">
        <v>400</v>
      </c>
      <c r="AH132" s="37" t="s">
        <v>401</v>
      </c>
      <c r="AI132" s="37"/>
      <c r="AJ132" s="37" t="s">
        <v>6697</v>
      </c>
      <c r="AK132" s="37" t="s">
        <v>154</v>
      </c>
      <c r="AL132" s="37" t="str">
        <f>_xlfn.XLOOKUP(Table13[[#This Row],[Rabat Indywidualny]],'PC2 code'!A:A,'PC2 code'!B:B,0)</f>
        <v>00</v>
      </c>
    </row>
    <row r="133" spans="1:42" ht="15.75" customHeight="1" x14ac:dyDescent="0.35">
      <c r="A133" s="73" t="s">
        <v>5377</v>
      </c>
      <c r="B133" s="73" t="str">
        <f>TEXT(Table13[[#This Row],[Kod EAN 
(Sku)]],"0000000000000")</f>
        <v>3086123538931</v>
      </c>
      <c r="C133" s="78" t="str">
        <f>IF(AND(Table13[[#This Row],[Kod EAN 
(Szt)]]&lt;&gt;0,Table13[[#This Row],[Kod EAN 
(Szt)]]&lt;&gt;"0"),TEXT(Table13[[#This Row],[Kod EAN 
(Szt)]],"0000000000000"),"")</f>
        <v/>
      </c>
      <c r="D133" s="79" t="s">
        <v>6005</v>
      </c>
      <c r="E133" s="27" t="s">
        <v>7</v>
      </c>
      <c r="F133" s="28" t="s">
        <v>89</v>
      </c>
      <c r="G133" s="29"/>
      <c r="H133" s="66">
        <v>8.5</v>
      </c>
      <c r="I133" s="67"/>
      <c r="J133" s="51">
        <f>Table13[[#This Row],[Cena Netto]]*(1-Table13[[#This Row],[Rabat Długoterminowy]])</f>
        <v>8.5</v>
      </c>
      <c r="K133" s="80">
        <f>IF(TRIM($D$8)='Payment Term'!A$1,1-(1-$D$9)*(1-2%),$D$9)</f>
        <v>0.25</v>
      </c>
      <c r="L133" s="35">
        <v>0.1</v>
      </c>
      <c r="M133" s="81">
        <f>1-(1-Table13[[#This Row],[Rabat Długoterminowy]])*(1-Table13[[#This Row],[Dodatkowy rabat kwartału (składany)]])</f>
        <v>9.9999999999999978E-2</v>
      </c>
      <c r="N133" s="52">
        <v>0</v>
      </c>
      <c r="O133" s="31">
        <f>ROUND(Table13[[#This Row],[Cena Netto Po Rabacie Długoterminowym]]*(1-Table13[[#This Row],[Rabat Podstawowy]])*(1-Table13[[#This Row],[Dodatkowy rabat kwartału (składany)]])*(1-Table13[[#This Row],[Rabat Indywidualny]]),2)</f>
        <v>5.74</v>
      </c>
      <c r="P133" s="31">
        <f>Table13[[#This Row],[Сena SKU Po Wszystkich Rabatach]]/Table13[[#This Row],[Szt/
Opak.]]</f>
        <v>5.74</v>
      </c>
      <c r="Q133" s="94" t="s">
        <v>6200</v>
      </c>
      <c r="R133" s="36" t="s">
        <v>2440</v>
      </c>
      <c r="S133" s="91">
        <f>IF(ISERROR(Table13[[#This Row],[W Inner]]),Table13[[#This Row],[W Outer]],IF(AND(Table13[[#This Row],[W Inner]]&gt;0,Table13[[#This Row],[W Inner]]&lt;&gt;"0"),Table13[[#This Row],[W Inner]],Table13[[#This Row],[W Outer]]))</f>
        <v>10</v>
      </c>
      <c r="T133" s="86"/>
      <c r="U1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3" s="49">
        <f>IF(Table13[[#This Row],[Zamówienie - Ilosc SKU '[Szt']]]=0,0,MOD(Table13[[#This Row],[Zamówienie - Ilosc SKU '[Szt']]],Table13[[#This Row],[Min. Ilość Zam. Sku]])-0.5)</f>
        <v>0</v>
      </c>
      <c r="W133" s="31">
        <f>Table13[[#This Row],[Сena SKU Po Wszystkich Rabatach]]*U133</f>
        <v>0</v>
      </c>
      <c r="X133" s="33" t="str">
        <f>IF(Table13[[#This Row],[Zamówienie - Ilosc SKU '[Szt']]]=0,"Niezamówione produkty","Zamówione produkty")</f>
        <v>Niezamówione produkty</v>
      </c>
      <c r="Y133" s="34" t="s">
        <v>90</v>
      </c>
      <c r="Z133" s="34">
        <v>10</v>
      </c>
      <c r="AA133" s="34">
        <v>280</v>
      </c>
      <c r="AB133" s="34">
        <v>2520</v>
      </c>
      <c r="AC133" s="34">
        <f>+Table13[[#This Row],[Na Palecie]]/Table13[[#This Row],[W Outer]]</f>
        <v>252</v>
      </c>
      <c r="AD133" s="34">
        <f>+Table13[[#This Row],[Na Palecie]]/Table13[[#This Row],[Na 
Warstwie]]</f>
        <v>9</v>
      </c>
      <c r="AE133" s="37" t="s">
        <v>402</v>
      </c>
      <c r="AF133" s="37" t="s">
        <v>90</v>
      </c>
      <c r="AG133" s="37" t="s">
        <v>403</v>
      </c>
      <c r="AH133" s="37" t="s">
        <v>6405</v>
      </c>
      <c r="AI133" s="37"/>
      <c r="AJ133" s="37" t="s">
        <v>6697</v>
      </c>
      <c r="AK133" s="37" t="s">
        <v>154</v>
      </c>
      <c r="AL133" s="37" t="str">
        <f>_xlfn.XLOOKUP(Table13[[#This Row],[Rabat Indywidualny]],'PC2 code'!A:A,'PC2 code'!B:B,0)</f>
        <v>00</v>
      </c>
    </row>
    <row r="134" spans="1:42" s="64" customFormat="1" ht="15.75" customHeight="1" x14ac:dyDescent="0.35">
      <c r="A134" s="73" t="s">
        <v>5378</v>
      </c>
      <c r="B134" s="73" t="str">
        <f>TEXT(Table13[[#This Row],[Kod EAN 
(Sku)]],"0000000000000")</f>
        <v>3086123680784</v>
      </c>
      <c r="C134" s="78" t="str">
        <f>IF(AND(Table13[[#This Row],[Kod EAN 
(Szt)]]&lt;&gt;0,Table13[[#This Row],[Kod EAN 
(Szt)]]&lt;&gt;"0"),TEXT(Table13[[#This Row],[Kod EAN 
(Szt)]],"0000000000000"),"")</f>
        <v/>
      </c>
      <c r="D134" s="79" t="s">
        <v>6006</v>
      </c>
      <c r="E134" s="27" t="s">
        <v>7</v>
      </c>
      <c r="F134" s="28" t="s">
        <v>89</v>
      </c>
      <c r="G134" s="29"/>
      <c r="H134" s="66">
        <v>21.69</v>
      </c>
      <c r="I134" s="67"/>
      <c r="J134" s="51">
        <f>Table13[[#This Row],[Cena Netto]]*(1-Table13[[#This Row],[Rabat Długoterminowy]])</f>
        <v>21.69</v>
      </c>
      <c r="K134" s="80">
        <f>IF(TRIM($D$8)='Payment Term'!A$1,1-(1-$D$9)*(1-2%),$D$9)</f>
        <v>0.25</v>
      </c>
      <c r="L134" s="35">
        <v>0.1</v>
      </c>
      <c r="M134" s="81">
        <f>1-(1-Table13[[#This Row],[Rabat Długoterminowy]])*(1-Table13[[#This Row],[Dodatkowy rabat kwartału (składany)]])</f>
        <v>9.9999999999999978E-2</v>
      </c>
      <c r="N134" s="52">
        <v>0</v>
      </c>
      <c r="O134" s="31">
        <f>ROUND(Table13[[#This Row],[Cena Netto Po Rabacie Długoterminowym]]*(1-Table13[[#This Row],[Rabat Podstawowy]])*(1-Table13[[#This Row],[Dodatkowy rabat kwartału (składany)]])*(1-Table13[[#This Row],[Rabat Indywidualny]]),2)</f>
        <v>14.64</v>
      </c>
      <c r="P134" s="31">
        <f>Table13[[#This Row],[Сena SKU Po Wszystkich Rabatach]]/Table13[[#This Row],[Szt/
Opak.]]</f>
        <v>4.88</v>
      </c>
      <c r="Q134" s="94" t="s">
        <v>6203</v>
      </c>
      <c r="R134" s="36" t="s">
        <v>2440</v>
      </c>
      <c r="S134" s="91">
        <f>IF(ISERROR(Table13[[#This Row],[W Inner]]),Table13[[#This Row],[W Outer]],IF(AND(Table13[[#This Row],[W Inner]]&gt;0,Table13[[#This Row],[W Inner]]&lt;&gt;"0"),Table13[[#This Row],[W Inner]],Table13[[#This Row],[W Outer]]))</f>
        <v>10</v>
      </c>
      <c r="T134" s="86"/>
      <c r="U1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4" s="49">
        <f>IF(Table13[[#This Row],[Zamówienie - Ilosc SKU '[Szt']]]=0,0,MOD(Table13[[#This Row],[Zamówienie - Ilosc SKU '[Szt']]],Table13[[#This Row],[Min. Ilość Zam. Sku]])-0.5)</f>
        <v>0</v>
      </c>
      <c r="W134" s="31">
        <f>Table13[[#This Row],[Сena SKU Po Wszystkich Rabatach]]*U134</f>
        <v>0</v>
      </c>
      <c r="X134" s="33" t="str">
        <f>IF(Table13[[#This Row],[Zamówienie - Ilosc SKU '[Szt']]]=0,"Niezamówione produkty","Zamówione produkty")</f>
        <v>Niezamówione produkty</v>
      </c>
      <c r="Y134" s="34" t="s">
        <v>90</v>
      </c>
      <c r="Z134" s="34">
        <v>10</v>
      </c>
      <c r="AA134" s="34">
        <v>280</v>
      </c>
      <c r="AB134" s="34">
        <v>2520</v>
      </c>
      <c r="AC134" s="34">
        <f>+Table13[[#This Row],[Na Palecie]]/Table13[[#This Row],[W Outer]]</f>
        <v>252</v>
      </c>
      <c r="AD134" s="34">
        <f>+Table13[[#This Row],[Na Palecie]]/Table13[[#This Row],[Na 
Warstwie]]</f>
        <v>9</v>
      </c>
      <c r="AE134" s="37" t="s">
        <v>404</v>
      </c>
      <c r="AF134" s="37" t="s">
        <v>90</v>
      </c>
      <c r="AG134" s="37" t="s">
        <v>405</v>
      </c>
      <c r="AH134" s="37" t="s">
        <v>6406</v>
      </c>
      <c r="AI134" s="37"/>
      <c r="AJ134" s="37" t="s">
        <v>6697</v>
      </c>
      <c r="AK134" s="37" t="s">
        <v>154</v>
      </c>
      <c r="AL134" s="37" t="str">
        <f>_xlfn.XLOOKUP(Table13[[#This Row],[Rabat Indywidualny]],'PC2 code'!A:A,'PC2 code'!B:B,0)</f>
        <v>00</v>
      </c>
      <c r="AM134" s="9"/>
      <c r="AP134" s="9"/>
    </row>
    <row r="135" spans="1:42" s="64" customFormat="1" ht="15.75" customHeight="1" x14ac:dyDescent="0.35">
      <c r="A135" s="73" t="s">
        <v>5379</v>
      </c>
      <c r="B135" s="73" t="str">
        <f>TEXT(Table13[[#This Row],[Kod EAN 
(Sku)]],"0000000000000")</f>
        <v>3086123681286</v>
      </c>
      <c r="C135" s="78" t="str">
        <f>IF(AND(Table13[[#This Row],[Kod EAN 
(Szt)]]&lt;&gt;0,Table13[[#This Row],[Kod EAN 
(Szt)]]&lt;&gt;"0"),TEXT(Table13[[#This Row],[Kod EAN 
(Szt)]],"0000000000000"),"")</f>
        <v/>
      </c>
      <c r="D135" s="79" t="s">
        <v>6007</v>
      </c>
      <c r="E135" s="27" t="s">
        <v>7</v>
      </c>
      <c r="F135" s="28" t="s">
        <v>89</v>
      </c>
      <c r="G135" s="29"/>
      <c r="H135" s="66">
        <v>21.69</v>
      </c>
      <c r="I135" s="67"/>
      <c r="J135" s="51">
        <f>Table13[[#This Row],[Cena Netto]]*(1-Table13[[#This Row],[Rabat Długoterminowy]])</f>
        <v>21.69</v>
      </c>
      <c r="K135" s="80">
        <f>IF(TRIM($D$8)='Payment Term'!A$1,1-(1-$D$9)*(1-2%),$D$9)</f>
        <v>0.25</v>
      </c>
      <c r="L135" s="35">
        <v>0.1</v>
      </c>
      <c r="M135" s="81">
        <f>1-(1-Table13[[#This Row],[Rabat Długoterminowy]])*(1-Table13[[#This Row],[Dodatkowy rabat kwartału (składany)]])</f>
        <v>9.9999999999999978E-2</v>
      </c>
      <c r="N135" s="52">
        <v>0</v>
      </c>
      <c r="O135" s="31">
        <f>ROUND(Table13[[#This Row],[Cena Netto Po Rabacie Długoterminowym]]*(1-Table13[[#This Row],[Rabat Podstawowy]])*(1-Table13[[#This Row],[Dodatkowy rabat kwartału (składany)]])*(1-Table13[[#This Row],[Rabat Indywidualny]]),2)</f>
        <v>14.64</v>
      </c>
      <c r="P135" s="31">
        <f>Table13[[#This Row],[Сena SKU Po Wszystkich Rabatach]]/Table13[[#This Row],[Szt/
Opak.]]</f>
        <v>7.32</v>
      </c>
      <c r="Q135" s="94" t="s">
        <v>6205</v>
      </c>
      <c r="R135" s="36" t="s">
        <v>2460</v>
      </c>
      <c r="S135" s="91">
        <f>IF(ISERROR(Table13[[#This Row],[W Inner]]),Table13[[#This Row],[W Outer]],IF(AND(Table13[[#This Row],[W Inner]]&gt;0,Table13[[#This Row],[W Inner]]&lt;&gt;"0"),Table13[[#This Row],[W Inner]],Table13[[#This Row],[W Outer]]))</f>
        <v>20</v>
      </c>
      <c r="T135" s="86"/>
      <c r="U1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5" s="49">
        <f>IF(Table13[[#This Row],[Zamówienie - Ilosc SKU '[Szt']]]=0,0,MOD(Table13[[#This Row],[Zamówienie - Ilosc SKU '[Szt']]],Table13[[#This Row],[Min. Ilość Zam. Sku]])-0.5)</f>
        <v>0</v>
      </c>
      <c r="W135" s="31">
        <f>Table13[[#This Row],[Сena SKU Po Wszystkich Rabatach]]*U135</f>
        <v>0</v>
      </c>
      <c r="X135" s="33" t="str">
        <f>IF(Table13[[#This Row],[Zamówienie - Ilosc SKU '[Szt']]]=0,"Niezamówione produkty","Zamówione produkty")</f>
        <v>Niezamówione produkty</v>
      </c>
      <c r="Y135" s="34" t="s">
        <v>90</v>
      </c>
      <c r="Z135" s="34">
        <v>20</v>
      </c>
      <c r="AA135" s="34">
        <v>380</v>
      </c>
      <c r="AB135" s="34">
        <v>1900</v>
      </c>
      <c r="AC135" s="34">
        <f>+Table13[[#This Row],[Na Palecie]]/Table13[[#This Row],[W Outer]]</f>
        <v>95</v>
      </c>
      <c r="AD135" s="34">
        <f>+Table13[[#This Row],[Na Palecie]]/Table13[[#This Row],[Na 
Warstwie]]</f>
        <v>5</v>
      </c>
      <c r="AE135" s="37" t="s">
        <v>406</v>
      </c>
      <c r="AF135" s="37" t="s">
        <v>90</v>
      </c>
      <c r="AG135" s="37" t="s">
        <v>407</v>
      </c>
      <c r="AH135" s="37" t="s">
        <v>408</v>
      </c>
      <c r="AI135" s="37"/>
      <c r="AJ135" s="37" t="s">
        <v>6697</v>
      </c>
      <c r="AK135" s="37" t="s">
        <v>154</v>
      </c>
      <c r="AL135" s="37" t="str">
        <f>_xlfn.XLOOKUP(Table13[[#This Row],[Rabat Indywidualny]],'PC2 code'!A:A,'PC2 code'!B:B,0)</f>
        <v>00</v>
      </c>
      <c r="AM135" s="9"/>
      <c r="AP135" s="9"/>
    </row>
    <row r="136" spans="1:42" s="64" customFormat="1" ht="15.75" customHeight="1" x14ac:dyDescent="0.35">
      <c r="A136" s="73" t="s">
        <v>5380</v>
      </c>
      <c r="B136" s="73" t="str">
        <f>TEXT(Table13[[#This Row],[Kod EAN 
(Sku)]],"0000000000000")</f>
        <v>3086123743922</v>
      </c>
      <c r="C136" s="78" t="str">
        <f>IF(AND(Table13[[#This Row],[Kod EAN 
(Szt)]]&lt;&gt;0,Table13[[#This Row],[Kod EAN 
(Szt)]]&lt;&gt;"0"),TEXT(Table13[[#This Row],[Kod EAN 
(Szt)]],"0000000000000"),"")</f>
        <v>3086123679573</v>
      </c>
      <c r="D136" s="79" t="s">
        <v>6008</v>
      </c>
      <c r="E136" s="27" t="s">
        <v>7</v>
      </c>
      <c r="F136" s="28" t="s">
        <v>89</v>
      </c>
      <c r="G136" s="29"/>
      <c r="H136" s="66">
        <v>76.19</v>
      </c>
      <c r="I136" s="67">
        <v>0.15</v>
      </c>
      <c r="J136" s="51">
        <f>Table13[[#This Row],[Cena Netto]]*(1-Table13[[#This Row],[Rabat Długoterminowy]])</f>
        <v>64.761499999999998</v>
      </c>
      <c r="K136" s="80">
        <f>IF(TRIM($D$8)='Payment Term'!A$1,1-(1-$D$9)*(1-2%),$D$9)</f>
        <v>0.25</v>
      </c>
      <c r="L136" s="35">
        <v>0.1</v>
      </c>
      <c r="M136" s="81">
        <f>1-(1-Table13[[#This Row],[Rabat Długoterminowy]])*(1-Table13[[#This Row],[Dodatkowy rabat kwartału (składany)]])</f>
        <v>0.23499999999999999</v>
      </c>
      <c r="N136" s="52">
        <v>0</v>
      </c>
      <c r="O136" s="31">
        <f>ROUND(Table13[[#This Row],[Cena Netto Po Rabacie Długoterminowym]]*(1-Table13[[#This Row],[Rabat Podstawowy]])*(1-Table13[[#This Row],[Dodatkowy rabat kwartału (składany)]])*(1-Table13[[#This Row],[Rabat Indywidualny]]),2)</f>
        <v>43.71</v>
      </c>
      <c r="P136" s="31">
        <f>Table13[[#This Row],[Сena SKU Po Wszystkich Rabatach]]/Table13[[#This Row],[Szt/
Opak.]]</f>
        <v>3.6425000000000001</v>
      </c>
      <c r="Q136" s="94" t="s">
        <v>2444</v>
      </c>
      <c r="R136" s="36" t="s">
        <v>6200</v>
      </c>
      <c r="S136" s="91">
        <f>IF(ISERROR(Table13[[#This Row],[W Inner]]),Table13[[#This Row],[W Outer]],IF(AND(Table13[[#This Row],[W Inner]]&gt;0,Table13[[#This Row],[W Inner]]&lt;&gt;"0"),Table13[[#This Row],[W Inner]],Table13[[#This Row],[W Outer]]))</f>
        <v>18</v>
      </c>
      <c r="T136" s="86"/>
      <c r="U1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6" s="49">
        <f>IF(Table13[[#This Row],[Zamówienie - Ilosc SKU '[Szt']]]=0,0,MOD(Table13[[#This Row],[Zamówienie - Ilosc SKU '[Szt']]],Table13[[#This Row],[Min. Ilość Zam. Sku]])-0.5)</f>
        <v>0</v>
      </c>
      <c r="W136" s="31">
        <f>Table13[[#This Row],[Сena SKU Po Wszystkich Rabatach]]*U136</f>
        <v>0</v>
      </c>
      <c r="X136" s="33" t="str">
        <f>IF(Table13[[#This Row],[Zamówienie - Ilosc SKU '[Szt']]]=0,"Niezamówione produkty","Zamówione produkty")</f>
        <v>Niezamówione produkty</v>
      </c>
      <c r="Y136" s="34" t="s">
        <v>90</v>
      </c>
      <c r="Z136" s="34">
        <v>18</v>
      </c>
      <c r="AA136" s="34">
        <v>306</v>
      </c>
      <c r="AB136" s="34">
        <v>1836</v>
      </c>
      <c r="AC136" s="34">
        <f>+Table13[[#This Row],[Na Palecie]]/Table13[[#This Row],[W Outer]]</f>
        <v>102</v>
      </c>
      <c r="AD136" s="34">
        <f>+Table13[[#This Row],[Na Palecie]]/Table13[[#This Row],[Na 
Warstwie]]</f>
        <v>6</v>
      </c>
      <c r="AE136" s="37" t="s">
        <v>409</v>
      </c>
      <c r="AF136" s="37" t="s">
        <v>410</v>
      </c>
      <c r="AG136" s="37" t="s">
        <v>411</v>
      </c>
      <c r="AH136" s="37" t="s">
        <v>412</v>
      </c>
      <c r="AI136" s="37"/>
      <c r="AJ136" s="37" t="s">
        <v>6697</v>
      </c>
      <c r="AK136" s="37" t="s">
        <v>154</v>
      </c>
      <c r="AL136" s="37" t="str">
        <f>_xlfn.XLOOKUP(Table13[[#This Row],[Rabat Indywidualny]],'PC2 code'!A:A,'PC2 code'!B:B,0)</f>
        <v>00</v>
      </c>
      <c r="AM136" s="9"/>
      <c r="AP136" s="9"/>
    </row>
    <row r="137" spans="1:42" ht="15.75" customHeight="1" x14ac:dyDescent="0.35">
      <c r="A137" s="73" t="s">
        <v>5381</v>
      </c>
      <c r="B137" s="73" t="str">
        <f>TEXT(Table13[[#This Row],[Kod EAN 
(Sku)]],"0000000000000")</f>
        <v>3086123680807</v>
      </c>
      <c r="C137" s="78" t="str">
        <f>IF(AND(Table13[[#This Row],[Kod EAN 
(Szt)]]&lt;&gt;0,Table13[[#This Row],[Kod EAN 
(Szt)]]&lt;&gt;"0"),TEXT(Table13[[#This Row],[Kod EAN 
(Szt)]],"0000000000000"),"")</f>
        <v/>
      </c>
      <c r="D137" s="79" t="s">
        <v>6009</v>
      </c>
      <c r="E137" s="27" t="s">
        <v>7</v>
      </c>
      <c r="F137" s="28" t="s">
        <v>89</v>
      </c>
      <c r="G137" s="29"/>
      <c r="H137" s="66">
        <v>8.5</v>
      </c>
      <c r="I137" s="67"/>
      <c r="J137" s="51">
        <f>Table13[[#This Row],[Cena Netto]]*(1-Table13[[#This Row],[Rabat Długoterminowy]])</f>
        <v>8.5</v>
      </c>
      <c r="K137" s="80">
        <f>IF(TRIM($D$8)='Payment Term'!A$1,1-(1-$D$9)*(1-2%),$D$9)</f>
        <v>0.25</v>
      </c>
      <c r="L137" s="35">
        <v>0.1</v>
      </c>
      <c r="M137" s="81">
        <f>1-(1-Table13[[#This Row],[Rabat Długoterminowy]])*(1-Table13[[#This Row],[Dodatkowy rabat kwartału (składany)]])</f>
        <v>9.9999999999999978E-2</v>
      </c>
      <c r="N137" s="52">
        <v>0</v>
      </c>
      <c r="O137" s="31">
        <f>ROUND(Table13[[#This Row],[Cena Netto Po Rabacie Długoterminowym]]*(1-Table13[[#This Row],[Rabat Podstawowy]])*(1-Table13[[#This Row],[Dodatkowy rabat kwartału (składany)]])*(1-Table13[[#This Row],[Rabat Indywidualny]]),2)</f>
        <v>5.74</v>
      </c>
      <c r="P137" s="31">
        <f>Table13[[#This Row],[Сena SKU Po Wszystkich Rabatach]]/Table13[[#This Row],[Szt/
Opak.]]</f>
        <v>5.74</v>
      </c>
      <c r="Q137" s="94" t="s">
        <v>6200</v>
      </c>
      <c r="R137" s="36" t="s">
        <v>2440</v>
      </c>
      <c r="S137" s="91">
        <f>IF(ISERROR(Table13[[#This Row],[W Inner]]),Table13[[#This Row],[W Outer]],IF(AND(Table13[[#This Row],[W Inner]]&gt;0,Table13[[#This Row],[W Inner]]&lt;&gt;"0"),Table13[[#This Row],[W Inner]],Table13[[#This Row],[W Outer]]))</f>
        <v>10</v>
      </c>
      <c r="T137" s="86"/>
      <c r="U1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7" s="49">
        <f>IF(Table13[[#This Row],[Zamówienie - Ilosc SKU '[Szt']]]=0,0,MOD(Table13[[#This Row],[Zamówienie - Ilosc SKU '[Szt']]],Table13[[#This Row],[Min. Ilość Zam. Sku]])-0.5)</f>
        <v>0</v>
      </c>
      <c r="W137" s="31">
        <f>Table13[[#This Row],[Сena SKU Po Wszystkich Rabatach]]*U137</f>
        <v>0</v>
      </c>
      <c r="X137" s="33" t="str">
        <f>IF(Table13[[#This Row],[Zamówienie - Ilosc SKU '[Szt']]]=0,"Niezamówione produkty","Zamówione produkty")</f>
        <v>Niezamówione produkty</v>
      </c>
      <c r="Y137" s="34" t="s">
        <v>90</v>
      </c>
      <c r="Z137" s="34">
        <v>10</v>
      </c>
      <c r="AA137" s="34">
        <v>280</v>
      </c>
      <c r="AB137" s="34">
        <v>2520</v>
      </c>
      <c r="AC137" s="34">
        <f>+Table13[[#This Row],[Na Palecie]]/Table13[[#This Row],[W Outer]]</f>
        <v>252</v>
      </c>
      <c r="AD137" s="34">
        <f>+Table13[[#This Row],[Na Palecie]]/Table13[[#This Row],[Na 
Warstwie]]</f>
        <v>9</v>
      </c>
      <c r="AE137" s="37" t="s">
        <v>413</v>
      </c>
      <c r="AF137" s="37" t="s">
        <v>90</v>
      </c>
      <c r="AG137" s="37" t="s">
        <v>414</v>
      </c>
      <c r="AH137" s="37" t="s">
        <v>6407</v>
      </c>
      <c r="AI137" s="37"/>
      <c r="AJ137" s="37" t="s">
        <v>6697</v>
      </c>
      <c r="AK137" s="37" t="s">
        <v>154</v>
      </c>
      <c r="AL137" s="37" t="str">
        <f>_xlfn.XLOOKUP(Table13[[#This Row],[Rabat Indywidualny]],'PC2 code'!A:A,'PC2 code'!B:B,0)</f>
        <v>00</v>
      </c>
    </row>
    <row r="138" spans="1:42" ht="15.75" customHeight="1" x14ac:dyDescent="0.35">
      <c r="A138" s="73" t="s">
        <v>5382</v>
      </c>
      <c r="B138" s="73" t="str">
        <f>TEXT(Table13[[#This Row],[Kod EAN 
(Sku)]],"0000000000000")</f>
        <v>3086123681101</v>
      </c>
      <c r="C138" s="78" t="str">
        <f>IF(AND(Table13[[#This Row],[Kod EAN 
(Szt)]]&lt;&gt;0,Table13[[#This Row],[Kod EAN 
(Szt)]]&lt;&gt;"0"),TEXT(Table13[[#This Row],[Kod EAN 
(Szt)]],"0000000000000"),"")</f>
        <v/>
      </c>
      <c r="D138" s="79" t="s">
        <v>6010</v>
      </c>
      <c r="E138" s="27" t="s">
        <v>7</v>
      </c>
      <c r="F138" s="28" t="s">
        <v>89</v>
      </c>
      <c r="G138" s="29"/>
      <c r="H138" s="66">
        <v>21.69</v>
      </c>
      <c r="I138" s="67"/>
      <c r="J138" s="51">
        <f>Table13[[#This Row],[Cena Netto]]*(1-Table13[[#This Row],[Rabat Długoterminowy]])</f>
        <v>21.69</v>
      </c>
      <c r="K138" s="80">
        <f>IF(TRIM($D$8)='Payment Term'!A$1,1-(1-$D$9)*(1-2%),$D$9)</f>
        <v>0.25</v>
      </c>
      <c r="L138" s="35">
        <v>0.1</v>
      </c>
      <c r="M138" s="81">
        <f>1-(1-Table13[[#This Row],[Rabat Długoterminowy]])*(1-Table13[[#This Row],[Dodatkowy rabat kwartału (składany)]])</f>
        <v>9.9999999999999978E-2</v>
      </c>
      <c r="N138" s="52">
        <v>0</v>
      </c>
      <c r="O138" s="31">
        <f>ROUND(Table13[[#This Row],[Cena Netto Po Rabacie Długoterminowym]]*(1-Table13[[#This Row],[Rabat Podstawowy]])*(1-Table13[[#This Row],[Dodatkowy rabat kwartału (składany)]])*(1-Table13[[#This Row],[Rabat Indywidualny]]),2)</f>
        <v>14.64</v>
      </c>
      <c r="P138" s="31">
        <f>Table13[[#This Row],[Сena SKU Po Wszystkich Rabatach]]/Table13[[#This Row],[Szt/
Opak.]]</f>
        <v>4.88</v>
      </c>
      <c r="Q138" s="94" t="s">
        <v>6203</v>
      </c>
      <c r="R138" s="36" t="s">
        <v>2440</v>
      </c>
      <c r="S138" s="91">
        <f>IF(ISERROR(Table13[[#This Row],[W Inner]]),Table13[[#This Row],[W Outer]],IF(AND(Table13[[#This Row],[W Inner]]&gt;0,Table13[[#This Row],[W Inner]]&lt;&gt;"0"),Table13[[#This Row],[W Inner]],Table13[[#This Row],[W Outer]]))</f>
        <v>10</v>
      </c>
      <c r="T138" s="86"/>
      <c r="U1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8" s="49">
        <f>IF(Table13[[#This Row],[Zamówienie - Ilosc SKU '[Szt']]]=0,0,MOD(Table13[[#This Row],[Zamówienie - Ilosc SKU '[Szt']]],Table13[[#This Row],[Min. Ilość Zam. Sku]])-0.5)</f>
        <v>0</v>
      </c>
      <c r="W138" s="31">
        <f>Table13[[#This Row],[Сena SKU Po Wszystkich Rabatach]]*U138</f>
        <v>0</v>
      </c>
      <c r="X138" s="33" t="str">
        <f>IF(Table13[[#This Row],[Zamówienie - Ilosc SKU '[Szt']]]=0,"Niezamówione produkty","Zamówione produkty")</f>
        <v>Niezamówione produkty</v>
      </c>
      <c r="Y138" s="34" t="s">
        <v>90</v>
      </c>
      <c r="Z138" s="34">
        <v>10</v>
      </c>
      <c r="AA138" s="34">
        <v>280</v>
      </c>
      <c r="AB138" s="34">
        <v>2520</v>
      </c>
      <c r="AC138" s="34">
        <f>+Table13[[#This Row],[Na Palecie]]/Table13[[#This Row],[W Outer]]</f>
        <v>252</v>
      </c>
      <c r="AD138" s="34">
        <f>+Table13[[#This Row],[Na Palecie]]/Table13[[#This Row],[Na 
Warstwie]]</f>
        <v>9</v>
      </c>
      <c r="AE138" s="37" t="s">
        <v>415</v>
      </c>
      <c r="AF138" s="37" t="s">
        <v>90</v>
      </c>
      <c r="AG138" s="37" t="s">
        <v>416</v>
      </c>
      <c r="AH138" s="37" t="s">
        <v>6408</v>
      </c>
      <c r="AI138" s="37"/>
      <c r="AJ138" s="37" t="s">
        <v>6697</v>
      </c>
      <c r="AK138" s="37" t="s">
        <v>154</v>
      </c>
      <c r="AL138" s="37" t="str">
        <f>_xlfn.XLOOKUP(Table13[[#This Row],[Rabat Indywidualny]],'PC2 code'!A:A,'PC2 code'!B:B,0)</f>
        <v>00</v>
      </c>
    </row>
    <row r="139" spans="1:42" ht="15.75" customHeight="1" x14ac:dyDescent="0.35">
      <c r="A139" s="73" t="s">
        <v>5383</v>
      </c>
      <c r="B139" s="73" t="str">
        <f>TEXT(Table13[[#This Row],[Kod EAN 
(Sku)]],"0000000000000")</f>
        <v>3086123681385</v>
      </c>
      <c r="C139" s="78" t="str">
        <f>IF(AND(Table13[[#This Row],[Kod EAN 
(Szt)]]&lt;&gt;0,Table13[[#This Row],[Kod EAN 
(Szt)]]&lt;&gt;"0"),TEXT(Table13[[#This Row],[Kod EAN 
(Szt)]],"0000000000000"),"")</f>
        <v/>
      </c>
      <c r="D139" s="79" t="s">
        <v>6011</v>
      </c>
      <c r="E139" s="27" t="s">
        <v>7</v>
      </c>
      <c r="F139" s="28" t="s">
        <v>89</v>
      </c>
      <c r="G139" s="29"/>
      <c r="H139" s="66">
        <v>31.9</v>
      </c>
      <c r="I139" s="67"/>
      <c r="J139" s="51">
        <f>Table13[[#This Row],[Cena Netto]]*(1-Table13[[#This Row],[Rabat Długoterminowy]])</f>
        <v>31.9</v>
      </c>
      <c r="K139" s="80">
        <f>IF(TRIM($D$8)='Payment Term'!A$1,1-(1-$D$9)*(1-2%),$D$9)</f>
        <v>0.25</v>
      </c>
      <c r="L139" s="35">
        <v>0.1</v>
      </c>
      <c r="M139" s="81">
        <f>1-(1-Table13[[#This Row],[Rabat Długoterminowy]])*(1-Table13[[#This Row],[Dodatkowy rabat kwartału (składany)]])</f>
        <v>9.9999999999999978E-2</v>
      </c>
      <c r="N139" s="52">
        <v>0</v>
      </c>
      <c r="O139" s="31">
        <f>ROUND(Table13[[#This Row],[Cena Netto Po Rabacie Długoterminowym]]*(1-Table13[[#This Row],[Rabat Podstawowy]])*(1-Table13[[#This Row],[Dodatkowy rabat kwartału (składany)]])*(1-Table13[[#This Row],[Rabat Indywidualny]]),2)</f>
        <v>21.53</v>
      </c>
      <c r="P139" s="31">
        <f>Table13[[#This Row],[Сena SKU Po Wszystkich Rabatach]]/Table13[[#This Row],[Szt/
Opak.]]</f>
        <v>4.306</v>
      </c>
      <c r="Q139" s="94" t="s">
        <v>6201</v>
      </c>
      <c r="R139" s="36" t="s">
        <v>2440</v>
      </c>
      <c r="S139" s="91">
        <f>IF(ISERROR(Table13[[#This Row],[W Inner]]),Table13[[#This Row],[W Outer]],IF(AND(Table13[[#This Row],[W Inner]]&gt;0,Table13[[#This Row],[W Inner]]&lt;&gt;"0"),Table13[[#This Row],[W Inner]],Table13[[#This Row],[W Outer]]))</f>
        <v>10</v>
      </c>
      <c r="T139" s="86"/>
      <c r="U1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39" s="49">
        <f>IF(Table13[[#This Row],[Zamówienie - Ilosc SKU '[Szt']]]=0,0,MOD(Table13[[#This Row],[Zamówienie - Ilosc SKU '[Szt']]],Table13[[#This Row],[Min. Ilość Zam. Sku]])-0.5)</f>
        <v>0</v>
      </c>
      <c r="W139" s="31">
        <f>Table13[[#This Row],[Сena SKU Po Wszystkich Rabatach]]*U139</f>
        <v>0</v>
      </c>
      <c r="X139" s="33" t="str">
        <f>IF(Table13[[#This Row],[Zamówienie - Ilosc SKU '[Szt']]]=0,"Niezamówione produkty","Zamówione produkty")</f>
        <v>Niezamówione produkty</v>
      </c>
      <c r="Y139" s="34" t="s">
        <v>90</v>
      </c>
      <c r="Z139" s="34">
        <v>10</v>
      </c>
      <c r="AA139" s="34">
        <v>280</v>
      </c>
      <c r="AB139" s="34">
        <v>1680</v>
      </c>
      <c r="AC139" s="34">
        <f>+Table13[[#This Row],[Na Palecie]]/Table13[[#This Row],[W Outer]]</f>
        <v>168</v>
      </c>
      <c r="AD139" s="34">
        <f>+Table13[[#This Row],[Na Palecie]]/Table13[[#This Row],[Na 
Warstwie]]</f>
        <v>6</v>
      </c>
      <c r="AE139" s="37" t="s">
        <v>417</v>
      </c>
      <c r="AF139" s="37" t="s">
        <v>90</v>
      </c>
      <c r="AG139" s="37" t="s">
        <v>418</v>
      </c>
      <c r="AH139" s="37" t="s">
        <v>419</v>
      </c>
      <c r="AI139" s="37"/>
      <c r="AJ139" s="37" t="s">
        <v>6697</v>
      </c>
      <c r="AK139" s="37" t="s">
        <v>154</v>
      </c>
      <c r="AL139" s="37" t="str">
        <f>_xlfn.XLOOKUP(Table13[[#This Row],[Rabat Indywidualny]],'PC2 code'!A:A,'PC2 code'!B:B,0)</f>
        <v>00</v>
      </c>
    </row>
    <row r="140" spans="1:42" ht="15.75" customHeight="1" x14ac:dyDescent="0.35">
      <c r="A140" s="73" t="s">
        <v>5384</v>
      </c>
      <c r="B140" s="73" t="str">
        <f>TEXT(Table13[[#This Row],[Kod EAN 
(Sku)]],"0000000000000")</f>
        <v>3086123743939</v>
      </c>
      <c r="C140" s="78" t="str">
        <f>IF(AND(Table13[[#This Row],[Kod EAN 
(Szt)]]&lt;&gt;0,Table13[[#This Row],[Kod EAN 
(Szt)]]&lt;&gt;"0"),TEXT(Table13[[#This Row],[Kod EAN 
(Szt)]],"0000000000000"),"")</f>
        <v>3086123679559</v>
      </c>
      <c r="D140" s="79" t="s">
        <v>6012</v>
      </c>
      <c r="E140" s="27" t="s">
        <v>7</v>
      </c>
      <c r="F140" s="28" t="s">
        <v>89</v>
      </c>
      <c r="G140" s="29"/>
      <c r="H140" s="66">
        <v>76.19</v>
      </c>
      <c r="I140" s="67">
        <v>0.15</v>
      </c>
      <c r="J140" s="51">
        <f>Table13[[#This Row],[Cena Netto]]*(1-Table13[[#This Row],[Rabat Długoterminowy]])</f>
        <v>64.761499999999998</v>
      </c>
      <c r="K140" s="80">
        <f>IF(TRIM($D$8)='Payment Term'!A$1,1-(1-$D$9)*(1-2%),$D$9)</f>
        <v>0.25</v>
      </c>
      <c r="L140" s="35">
        <v>0.1</v>
      </c>
      <c r="M140" s="81">
        <f>1-(1-Table13[[#This Row],[Rabat Długoterminowy]])*(1-Table13[[#This Row],[Dodatkowy rabat kwartału (składany)]])</f>
        <v>0.23499999999999999</v>
      </c>
      <c r="N140" s="52">
        <v>0</v>
      </c>
      <c r="O140" s="31">
        <f>ROUND(Table13[[#This Row],[Cena Netto Po Rabacie Długoterminowym]]*(1-Table13[[#This Row],[Rabat Podstawowy]])*(1-Table13[[#This Row],[Dodatkowy rabat kwartału (składany)]])*(1-Table13[[#This Row],[Rabat Indywidualny]]),2)</f>
        <v>43.71</v>
      </c>
      <c r="P140" s="31">
        <f>Table13[[#This Row],[Сena SKU Po Wszystkich Rabatach]]/Table13[[#This Row],[Szt/
Opak.]]</f>
        <v>3.6425000000000001</v>
      </c>
      <c r="Q140" s="94" t="s">
        <v>2444</v>
      </c>
      <c r="R140" s="36" t="s">
        <v>6200</v>
      </c>
      <c r="S140" s="91">
        <f>IF(ISERROR(Table13[[#This Row],[W Inner]]),Table13[[#This Row],[W Outer]],IF(AND(Table13[[#This Row],[W Inner]]&gt;0,Table13[[#This Row],[W Inner]]&lt;&gt;"0"),Table13[[#This Row],[W Inner]],Table13[[#This Row],[W Outer]]))</f>
        <v>18</v>
      </c>
      <c r="T140" s="86"/>
      <c r="U1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0" s="49">
        <f>IF(Table13[[#This Row],[Zamówienie - Ilosc SKU '[Szt']]]=0,0,MOD(Table13[[#This Row],[Zamówienie - Ilosc SKU '[Szt']]],Table13[[#This Row],[Min. Ilość Zam. Sku]])-0.5)</f>
        <v>0</v>
      </c>
      <c r="W140" s="31">
        <f>Table13[[#This Row],[Сena SKU Po Wszystkich Rabatach]]*U140</f>
        <v>0</v>
      </c>
      <c r="X140" s="33" t="str">
        <f>IF(Table13[[#This Row],[Zamówienie - Ilosc SKU '[Szt']]]=0,"Niezamówione produkty","Zamówione produkty")</f>
        <v>Niezamówione produkty</v>
      </c>
      <c r="Y140" s="34" t="s">
        <v>90</v>
      </c>
      <c r="Z140" s="34">
        <v>18</v>
      </c>
      <c r="AA140" s="34">
        <v>306</v>
      </c>
      <c r="AB140" s="34">
        <v>1836</v>
      </c>
      <c r="AC140" s="34">
        <f>+Table13[[#This Row],[Na Palecie]]/Table13[[#This Row],[W Outer]]</f>
        <v>102</v>
      </c>
      <c r="AD140" s="34">
        <f>+Table13[[#This Row],[Na Palecie]]/Table13[[#This Row],[Na 
Warstwie]]</f>
        <v>6</v>
      </c>
      <c r="AE140" s="37" t="s">
        <v>420</v>
      </c>
      <c r="AF140" s="37" t="s">
        <v>421</v>
      </c>
      <c r="AG140" s="37" t="s">
        <v>422</v>
      </c>
      <c r="AH140" s="37" t="s">
        <v>423</v>
      </c>
      <c r="AI140" s="37"/>
      <c r="AJ140" s="37" t="s">
        <v>6697</v>
      </c>
      <c r="AK140" s="37" t="s">
        <v>154</v>
      </c>
      <c r="AL140" s="37" t="str">
        <f>_xlfn.XLOOKUP(Table13[[#This Row],[Rabat Indywidualny]],'PC2 code'!A:A,'PC2 code'!B:B,0)</f>
        <v>00</v>
      </c>
    </row>
    <row r="141" spans="1:42" s="64" customFormat="1" ht="15.75" customHeight="1" x14ac:dyDescent="0.35">
      <c r="A141" s="73" t="s">
        <v>5385</v>
      </c>
      <c r="B141" s="73" t="str">
        <f>TEXT(Table13[[#This Row],[Kod EAN 
(Sku)]],"0000000000000")</f>
        <v>3086123594180</v>
      </c>
      <c r="C141" s="78" t="str">
        <f>IF(AND(Table13[[#This Row],[Kod EAN 
(Szt)]]&lt;&gt;0,Table13[[#This Row],[Kod EAN 
(Szt)]]&lt;&gt;"0"),TEXT(Table13[[#This Row],[Kod EAN 
(Szt)]],"0000000000000"),"")</f>
        <v/>
      </c>
      <c r="D141" s="79" t="s">
        <v>6013</v>
      </c>
      <c r="E141" s="27" t="s">
        <v>7</v>
      </c>
      <c r="F141" s="28" t="s">
        <v>89</v>
      </c>
      <c r="G141" s="29"/>
      <c r="H141" s="66">
        <v>63.03</v>
      </c>
      <c r="I141" s="67"/>
      <c r="J141" s="51">
        <f>Table13[[#This Row],[Cena Netto]]*(1-Table13[[#This Row],[Rabat Długoterminowy]])</f>
        <v>63.03</v>
      </c>
      <c r="K141" s="80">
        <f>IF(TRIM($D$8)='Payment Term'!A$1,1-(1-$D$9)*(1-2%),$D$9)</f>
        <v>0.25</v>
      </c>
      <c r="L141" s="35">
        <v>0.1</v>
      </c>
      <c r="M141" s="81">
        <f>1-(1-Table13[[#This Row],[Rabat Długoterminowy]])*(1-Table13[[#This Row],[Dodatkowy rabat kwartału (składany)]])</f>
        <v>9.9999999999999978E-2</v>
      </c>
      <c r="N141" s="52">
        <v>0</v>
      </c>
      <c r="O141" s="31">
        <f>ROUND(Table13[[#This Row],[Cena Netto Po Rabacie Długoterminowym]]*(1-Table13[[#This Row],[Rabat Podstawowy]])*(1-Table13[[#This Row],[Dodatkowy rabat kwartału (składany)]])*(1-Table13[[#This Row],[Rabat Indywidualny]]),2)</f>
        <v>42.55</v>
      </c>
      <c r="P141" s="31">
        <f>Table13[[#This Row],[Сena SKU Po Wszystkich Rabatach]]/Table13[[#This Row],[Szt/
Opak.]]</f>
        <v>7.0916666666666659</v>
      </c>
      <c r="Q141" s="94" t="s">
        <v>6204</v>
      </c>
      <c r="R141" s="36" t="s">
        <v>6200</v>
      </c>
      <c r="S141" s="91">
        <f>IF(ISERROR(Table13[[#This Row],[W Inner]]),Table13[[#This Row],[W Outer]],IF(AND(Table13[[#This Row],[W Inner]]&gt;0,Table13[[#This Row],[W Inner]]&lt;&gt;"0"),Table13[[#This Row],[W Inner]],Table13[[#This Row],[W Outer]]))</f>
        <v>20</v>
      </c>
      <c r="T141" s="86"/>
      <c r="U1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1" s="49">
        <f>IF(Table13[[#This Row],[Zamówienie - Ilosc SKU '[Szt']]]=0,0,MOD(Table13[[#This Row],[Zamówienie - Ilosc SKU '[Szt']]],Table13[[#This Row],[Min. Ilość Zam. Sku]])-0.5)</f>
        <v>0</v>
      </c>
      <c r="W141" s="31">
        <f>Table13[[#This Row],[Сena SKU Po Wszystkich Rabatach]]*U141</f>
        <v>0</v>
      </c>
      <c r="X141" s="33" t="str">
        <f>IF(Table13[[#This Row],[Zamówienie - Ilosc SKU '[Szt']]]=0,"Niezamówione produkty","Zamówione produkty")</f>
        <v>Niezamówione produkty</v>
      </c>
      <c r="Y141" s="34" t="s">
        <v>90</v>
      </c>
      <c r="Z141" s="34">
        <v>20</v>
      </c>
      <c r="AA141" s="34">
        <v>160</v>
      </c>
      <c r="AB141" s="34">
        <v>800</v>
      </c>
      <c r="AC141" s="34">
        <f>+Table13[[#This Row],[Na Palecie]]/Table13[[#This Row],[W Outer]]</f>
        <v>40</v>
      </c>
      <c r="AD141" s="34">
        <f>+Table13[[#This Row],[Na Palecie]]/Table13[[#This Row],[Na 
Warstwie]]</f>
        <v>5</v>
      </c>
      <c r="AE141" s="37" t="s">
        <v>424</v>
      </c>
      <c r="AF141" s="37" t="s">
        <v>90</v>
      </c>
      <c r="AG141" s="37" t="s">
        <v>425</v>
      </c>
      <c r="AH141" s="37" t="s">
        <v>426</v>
      </c>
      <c r="AI141" s="37"/>
      <c r="AJ141" s="37" t="s">
        <v>6697</v>
      </c>
      <c r="AK141" s="37" t="s">
        <v>154</v>
      </c>
      <c r="AL141" s="37" t="str">
        <f>_xlfn.XLOOKUP(Table13[[#This Row],[Rabat Indywidualny]],'PC2 code'!A:A,'PC2 code'!B:B,0)</f>
        <v>00</v>
      </c>
      <c r="AM141" s="9"/>
      <c r="AP141" s="9"/>
    </row>
    <row r="142" spans="1:42" s="64" customFormat="1" ht="15.75" customHeight="1" x14ac:dyDescent="0.35">
      <c r="A142" s="73" t="s">
        <v>5386</v>
      </c>
      <c r="B142" s="73" t="str">
        <f>TEXT(Table13[[#This Row],[Kod EAN 
(Sku)]],"0000000000000")</f>
        <v>3086123593749</v>
      </c>
      <c r="C142" s="78" t="str">
        <f>IF(AND(Table13[[#This Row],[Kod EAN 
(Szt)]]&lt;&gt;0,Table13[[#This Row],[Kod EAN 
(Szt)]]&lt;&gt;"0"),TEXT(Table13[[#This Row],[Kod EAN 
(Szt)]],"0000000000000"),"")</f>
        <v>3086123589476</v>
      </c>
      <c r="D142" s="79" t="s">
        <v>427</v>
      </c>
      <c r="E142" s="27" t="s">
        <v>7</v>
      </c>
      <c r="F142" s="28" t="s">
        <v>89</v>
      </c>
      <c r="G142" s="29"/>
      <c r="H142" s="66">
        <v>76.19</v>
      </c>
      <c r="I142" s="67">
        <v>0.15</v>
      </c>
      <c r="J142" s="51">
        <f>Table13[[#This Row],[Cena Netto]]*(1-Table13[[#This Row],[Rabat Długoterminowy]])</f>
        <v>64.761499999999998</v>
      </c>
      <c r="K142" s="80">
        <f>IF(TRIM($D$8)='Payment Term'!A$1,1-(1-$D$9)*(1-2%),$D$9)</f>
        <v>0.25</v>
      </c>
      <c r="L142" s="35">
        <v>0.1</v>
      </c>
      <c r="M142" s="81">
        <f>1-(1-Table13[[#This Row],[Rabat Długoterminowy]])*(1-Table13[[#This Row],[Dodatkowy rabat kwartału (składany)]])</f>
        <v>0.23499999999999999</v>
      </c>
      <c r="N142" s="52">
        <v>0</v>
      </c>
      <c r="O142" s="31">
        <f>ROUND(Table13[[#This Row],[Cena Netto Po Rabacie Długoterminowym]]*(1-Table13[[#This Row],[Rabat Podstawowy]])*(1-Table13[[#This Row],[Dodatkowy rabat kwartału (składany)]])*(1-Table13[[#This Row],[Rabat Indywidualny]]),2)</f>
        <v>43.71</v>
      </c>
      <c r="P142" s="31">
        <f>Table13[[#This Row],[Сena SKU Po Wszystkich Rabatach]]/Table13[[#This Row],[Szt/
Opak.]]</f>
        <v>3.6425000000000001</v>
      </c>
      <c r="Q142" s="94" t="s">
        <v>2444</v>
      </c>
      <c r="R142" s="36" t="s">
        <v>6200</v>
      </c>
      <c r="S142" s="91">
        <f>IF(ISERROR(Table13[[#This Row],[W Inner]]),Table13[[#This Row],[W Outer]],IF(AND(Table13[[#This Row],[W Inner]]&gt;0,Table13[[#This Row],[W Inner]]&lt;&gt;"0"),Table13[[#This Row],[W Inner]],Table13[[#This Row],[W Outer]]))</f>
        <v>18</v>
      </c>
      <c r="T142" s="86"/>
      <c r="U1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2" s="49">
        <f>IF(Table13[[#This Row],[Zamówienie - Ilosc SKU '[Szt']]]=0,0,MOD(Table13[[#This Row],[Zamówienie - Ilosc SKU '[Szt']]],Table13[[#This Row],[Min. Ilość Zam. Sku]])-0.5)</f>
        <v>0</v>
      </c>
      <c r="W142" s="31">
        <f>Table13[[#This Row],[Сena SKU Po Wszystkich Rabatach]]*U142</f>
        <v>0</v>
      </c>
      <c r="X142" s="33" t="str">
        <f>IF(Table13[[#This Row],[Zamówienie - Ilosc SKU '[Szt']]]=0,"Niezamówione produkty","Zamówione produkty")</f>
        <v>Niezamówione produkty</v>
      </c>
      <c r="Y142" s="34" t="s">
        <v>90</v>
      </c>
      <c r="Z142" s="34">
        <v>18</v>
      </c>
      <c r="AA142" s="34">
        <v>306</v>
      </c>
      <c r="AB142" s="34">
        <v>1836</v>
      </c>
      <c r="AC142" s="34">
        <f>+Table13[[#This Row],[Na Palecie]]/Table13[[#This Row],[W Outer]]</f>
        <v>102</v>
      </c>
      <c r="AD142" s="34">
        <f>+Table13[[#This Row],[Na Palecie]]/Table13[[#This Row],[Na 
Warstwie]]</f>
        <v>6</v>
      </c>
      <c r="AE142" s="37" t="s">
        <v>428</v>
      </c>
      <c r="AF142" s="37" t="s">
        <v>429</v>
      </c>
      <c r="AG142" s="37" t="s">
        <v>430</v>
      </c>
      <c r="AH142" s="37" t="s">
        <v>431</v>
      </c>
      <c r="AI142" s="37"/>
      <c r="AJ142" s="37" t="s">
        <v>6697</v>
      </c>
      <c r="AK142" s="37" t="s">
        <v>154</v>
      </c>
      <c r="AL142" s="37" t="str">
        <f>_xlfn.XLOOKUP(Table13[[#This Row],[Rabat Indywidualny]],'PC2 code'!A:A,'PC2 code'!B:B,0)</f>
        <v>00</v>
      </c>
      <c r="AM142" s="9"/>
      <c r="AP142" s="9"/>
    </row>
    <row r="143" spans="1:42" s="64" customFormat="1" ht="15.75" customHeight="1" x14ac:dyDescent="0.35">
      <c r="A143" s="73" t="s">
        <v>5387</v>
      </c>
      <c r="B143" s="73" t="str">
        <f>TEXT(Table13[[#This Row],[Kod EAN 
(Sku)]],"0000000000000")</f>
        <v>3086123307513</v>
      </c>
      <c r="C143" s="78" t="str">
        <f>IF(AND(Table13[[#This Row],[Kod EAN 
(Szt)]]&lt;&gt;0,Table13[[#This Row],[Kod EAN 
(Szt)]]&lt;&gt;"0"),TEXT(Table13[[#This Row],[Kod EAN 
(Szt)]],"0000000000000"),"")</f>
        <v/>
      </c>
      <c r="D143" s="79" t="s">
        <v>432</v>
      </c>
      <c r="E143" s="27" t="s">
        <v>7</v>
      </c>
      <c r="F143" s="28" t="s">
        <v>89</v>
      </c>
      <c r="G143" s="29"/>
      <c r="H143" s="66">
        <v>8.5</v>
      </c>
      <c r="I143" s="67"/>
      <c r="J143" s="51">
        <f>Table13[[#This Row],[Cena Netto]]*(1-Table13[[#This Row],[Rabat Długoterminowy]])</f>
        <v>8.5</v>
      </c>
      <c r="K143" s="80">
        <f>IF(TRIM($D$8)='Payment Term'!A$1,1-(1-$D$9)*(1-2%),$D$9)</f>
        <v>0.25</v>
      </c>
      <c r="L143" s="35">
        <v>0.1</v>
      </c>
      <c r="M143" s="81">
        <f>1-(1-Table13[[#This Row],[Rabat Długoterminowy]])*(1-Table13[[#This Row],[Dodatkowy rabat kwartału (składany)]])</f>
        <v>9.9999999999999978E-2</v>
      </c>
      <c r="N143" s="52">
        <v>0</v>
      </c>
      <c r="O143" s="31">
        <f>ROUND(Table13[[#This Row],[Cena Netto Po Rabacie Długoterminowym]]*(1-Table13[[#This Row],[Rabat Podstawowy]])*(1-Table13[[#This Row],[Dodatkowy rabat kwartału (składany)]])*(1-Table13[[#This Row],[Rabat Indywidualny]]),2)</f>
        <v>5.74</v>
      </c>
      <c r="P143" s="31">
        <f>Table13[[#This Row],[Сena SKU Po Wszystkich Rabatach]]/Table13[[#This Row],[Szt/
Opak.]]</f>
        <v>5.74</v>
      </c>
      <c r="Q143" s="94" t="s">
        <v>6200</v>
      </c>
      <c r="R143" s="36" t="s">
        <v>2460</v>
      </c>
      <c r="S143" s="91">
        <f>IF(ISERROR(Table13[[#This Row],[W Inner]]),Table13[[#This Row],[W Outer]],IF(AND(Table13[[#This Row],[W Inner]]&gt;0,Table13[[#This Row],[W Inner]]&lt;&gt;"0"),Table13[[#This Row],[W Inner]],Table13[[#This Row],[W Outer]]))</f>
        <v>20</v>
      </c>
      <c r="T143" s="86"/>
      <c r="U1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3" s="49">
        <f>IF(Table13[[#This Row],[Zamówienie - Ilosc SKU '[Szt']]]=0,0,MOD(Table13[[#This Row],[Zamówienie - Ilosc SKU '[Szt']]],Table13[[#This Row],[Min. Ilość Zam. Sku]])-0.5)</f>
        <v>0</v>
      </c>
      <c r="W143" s="31">
        <f>Table13[[#This Row],[Сena SKU Po Wszystkich Rabatach]]*U143</f>
        <v>0</v>
      </c>
      <c r="X143" s="33" t="str">
        <f>IF(Table13[[#This Row],[Zamówienie - Ilosc SKU '[Szt']]]=0,"Niezamówione produkty","Zamówione produkty")</f>
        <v>Niezamówione produkty</v>
      </c>
      <c r="Y143" s="34" t="s">
        <v>90</v>
      </c>
      <c r="Z143" s="34">
        <v>20</v>
      </c>
      <c r="AA143" s="34">
        <v>560</v>
      </c>
      <c r="AB143" s="34">
        <v>5040</v>
      </c>
      <c r="AC143" s="34">
        <f>+Table13[[#This Row],[Na Palecie]]/Table13[[#This Row],[W Outer]]</f>
        <v>252</v>
      </c>
      <c r="AD143" s="34">
        <f>+Table13[[#This Row],[Na Palecie]]/Table13[[#This Row],[Na 
Warstwie]]</f>
        <v>9</v>
      </c>
      <c r="AE143" s="37" t="s">
        <v>433</v>
      </c>
      <c r="AF143" s="37" t="s">
        <v>90</v>
      </c>
      <c r="AG143" s="37" t="s">
        <v>434</v>
      </c>
      <c r="AH143" s="37" t="s">
        <v>6409</v>
      </c>
      <c r="AI143" s="37"/>
      <c r="AJ143" s="37" t="s">
        <v>6697</v>
      </c>
      <c r="AK143" s="37" t="s">
        <v>154</v>
      </c>
      <c r="AL143" s="37" t="str">
        <f>_xlfn.XLOOKUP(Table13[[#This Row],[Rabat Indywidualny]],'PC2 code'!A:A,'PC2 code'!B:B,0)</f>
        <v>00</v>
      </c>
      <c r="AM143" s="9"/>
      <c r="AP143" s="9"/>
    </row>
    <row r="144" spans="1:42" s="64" customFormat="1" ht="15.75" customHeight="1" x14ac:dyDescent="0.35">
      <c r="A144" s="73" t="s">
        <v>5388</v>
      </c>
      <c r="B144" s="73" t="str">
        <f>TEXT(Table13[[#This Row],[Kod EAN 
(Sku)]],"0000000000000")</f>
        <v>3086123537613</v>
      </c>
      <c r="C144" s="78" t="str">
        <f>IF(AND(Table13[[#This Row],[Kod EAN 
(Szt)]]&lt;&gt;0,Table13[[#This Row],[Kod EAN 
(Szt)]]&lt;&gt;"0"),TEXT(Table13[[#This Row],[Kod EAN 
(Szt)]],"0000000000000"),"")</f>
        <v>3086123404137</v>
      </c>
      <c r="D144" s="79" t="s">
        <v>435</v>
      </c>
      <c r="E144" s="27" t="s">
        <v>7</v>
      </c>
      <c r="F144" s="28" t="s">
        <v>89</v>
      </c>
      <c r="G144" s="29"/>
      <c r="H144" s="66">
        <v>76.19</v>
      </c>
      <c r="I144" s="67">
        <v>0.15</v>
      </c>
      <c r="J144" s="51">
        <f>Table13[[#This Row],[Cena Netto]]*(1-Table13[[#This Row],[Rabat Długoterminowy]])</f>
        <v>64.761499999999998</v>
      </c>
      <c r="K144" s="80">
        <f>IF(TRIM($D$8)='Payment Term'!A$1,1-(1-$D$9)*(1-2%),$D$9)</f>
        <v>0.25</v>
      </c>
      <c r="L144" s="35">
        <v>0.1</v>
      </c>
      <c r="M144" s="81">
        <f>1-(1-Table13[[#This Row],[Rabat Długoterminowy]])*(1-Table13[[#This Row],[Dodatkowy rabat kwartału (składany)]])</f>
        <v>0.23499999999999999</v>
      </c>
      <c r="N144" s="52">
        <v>0</v>
      </c>
      <c r="O144" s="31">
        <f>ROUND(Table13[[#This Row],[Cena Netto Po Rabacie Długoterminowym]]*(1-Table13[[#This Row],[Rabat Podstawowy]])*(1-Table13[[#This Row],[Dodatkowy rabat kwartału (składany)]])*(1-Table13[[#This Row],[Rabat Indywidualny]]),2)</f>
        <v>43.71</v>
      </c>
      <c r="P144" s="31">
        <f>Table13[[#This Row],[Сena SKU Po Wszystkich Rabatach]]/Table13[[#This Row],[Szt/
Opak.]]</f>
        <v>3.6425000000000001</v>
      </c>
      <c r="Q144" s="94" t="s">
        <v>2444</v>
      </c>
      <c r="R144" s="36" t="s">
        <v>6200</v>
      </c>
      <c r="S144" s="91">
        <f>IF(ISERROR(Table13[[#This Row],[W Inner]]),Table13[[#This Row],[W Outer]],IF(AND(Table13[[#This Row],[W Inner]]&gt;0,Table13[[#This Row],[W Inner]]&lt;&gt;"0"),Table13[[#This Row],[W Inner]],Table13[[#This Row],[W Outer]]))</f>
        <v>35</v>
      </c>
      <c r="T144" s="86"/>
      <c r="U1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4" s="49">
        <f>IF(Table13[[#This Row],[Zamówienie - Ilosc SKU '[Szt']]]=0,0,MOD(Table13[[#This Row],[Zamówienie - Ilosc SKU '[Szt']]],Table13[[#This Row],[Min. Ilość Zam. Sku]])-0.5)</f>
        <v>0</v>
      </c>
      <c r="W144" s="31">
        <f>Table13[[#This Row],[Сena SKU Po Wszystkich Rabatach]]*U144</f>
        <v>0</v>
      </c>
      <c r="X144" s="33" t="str">
        <f>IF(Table13[[#This Row],[Zamówienie - Ilosc SKU '[Szt']]]=0,"Niezamówione produkty","Zamówione produkty")</f>
        <v>Niezamówione produkty</v>
      </c>
      <c r="Y144" s="34" t="s">
        <v>90</v>
      </c>
      <c r="Z144" s="34">
        <v>35</v>
      </c>
      <c r="AA144" s="34">
        <v>490</v>
      </c>
      <c r="AB144" s="34">
        <v>1960</v>
      </c>
      <c r="AC144" s="34">
        <f>+Table13[[#This Row],[Na Palecie]]/Table13[[#This Row],[W Outer]]</f>
        <v>56</v>
      </c>
      <c r="AD144" s="34">
        <f>+Table13[[#This Row],[Na Palecie]]/Table13[[#This Row],[Na 
Warstwie]]</f>
        <v>4</v>
      </c>
      <c r="AE144" s="37" t="s">
        <v>436</v>
      </c>
      <c r="AF144" s="37" t="s">
        <v>437</v>
      </c>
      <c r="AG144" s="37" t="s">
        <v>438</v>
      </c>
      <c r="AH144" s="37" t="s">
        <v>439</v>
      </c>
      <c r="AI144" s="37"/>
      <c r="AJ144" s="37" t="s">
        <v>6697</v>
      </c>
      <c r="AK144" s="37" t="s">
        <v>154</v>
      </c>
      <c r="AL144" s="37" t="str">
        <f>_xlfn.XLOOKUP(Table13[[#This Row],[Rabat Indywidualny]],'PC2 code'!A:A,'PC2 code'!B:B,0)</f>
        <v>00</v>
      </c>
      <c r="AM144" s="9"/>
      <c r="AP144" s="9"/>
    </row>
    <row r="145" spans="1:42" ht="15.75" customHeight="1" x14ac:dyDescent="0.35">
      <c r="A145" s="73" t="s">
        <v>5389</v>
      </c>
      <c r="B145" s="73" t="str">
        <f>TEXT(Table13[[#This Row],[Kod EAN 
(Sku)]],"0000000000000")</f>
        <v>3086123537620</v>
      </c>
      <c r="C145" s="78" t="str">
        <f>IF(AND(Table13[[#This Row],[Kod EAN 
(Szt)]]&lt;&gt;0,Table13[[#This Row],[Kod EAN 
(Szt)]]&lt;&gt;"0"),TEXT(Table13[[#This Row],[Kod EAN 
(Szt)]],"0000000000000"),"")</f>
        <v>3086123404120</v>
      </c>
      <c r="D145" s="79" t="s">
        <v>440</v>
      </c>
      <c r="E145" s="27" t="s">
        <v>7</v>
      </c>
      <c r="F145" s="28" t="s">
        <v>89</v>
      </c>
      <c r="G145" s="29"/>
      <c r="H145" s="66">
        <v>76.19</v>
      </c>
      <c r="I145" s="67">
        <v>0.15</v>
      </c>
      <c r="J145" s="51">
        <f>Table13[[#This Row],[Cena Netto]]*(1-Table13[[#This Row],[Rabat Długoterminowy]])</f>
        <v>64.761499999999998</v>
      </c>
      <c r="K145" s="80">
        <f>IF(TRIM($D$8)='Payment Term'!A$1,1-(1-$D$9)*(1-2%),$D$9)</f>
        <v>0.25</v>
      </c>
      <c r="L145" s="35">
        <v>0.1</v>
      </c>
      <c r="M145" s="81">
        <f>1-(1-Table13[[#This Row],[Rabat Długoterminowy]])*(1-Table13[[#This Row],[Dodatkowy rabat kwartału (składany)]])</f>
        <v>0.23499999999999999</v>
      </c>
      <c r="N145" s="52">
        <v>0</v>
      </c>
      <c r="O145" s="31">
        <f>ROUND(Table13[[#This Row],[Cena Netto Po Rabacie Długoterminowym]]*(1-Table13[[#This Row],[Rabat Podstawowy]])*(1-Table13[[#This Row],[Dodatkowy rabat kwartału (składany)]])*(1-Table13[[#This Row],[Rabat Indywidualny]]),2)</f>
        <v>43.71</v>
      </c>
      <c r="P145" s="31">
        <f>Table13[[#This Row],[Сena SKU Po Wszystkich Rabatach]]/Table13[[#This Row],[Szt/
Opak.]]</f>
        <v>3.6425000000000001</v>
      </c>
      <c r="Q145" s="94" t="s">
        <v>2444</v>
      </c>
      <c r="R145" s="36" t="s">
        <v>6200</v>
      </c>
      <c r="S145" s="91">
        <f>IF(ISERROR(Table13[[#This Row],[W Inner]]),Table13[[#This Row],[W Outer]],IF(AND(Table13[[#This Row],[W Inner]]&gt;0,Table13[[#This Row],[W Inner]]&lt;&gt;"0"),Table13[[#This Row],[W Inner]],Table13[[#This Row],[W Outer]]))</f>
        <v>35</v>
      </c>
      <c r="T145" s="86"/>
      <c r="U1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5" s="49">
        <f>IF(Table13[[#This Row],[Zamówienie - Ilosc SKU '[Szt']]]=0,0,MOD(Table13[[#This Row],[Zamówienie - Ilosc SKU '[Szt']]],Table13[[#This Row],[Min. Ilość Zam. Sku]])-0.5)</f>
        <v>0</v>
      </c>
      <c r="W145" s="31">
        <f>Table13[[#This Row],[Сena SKU Po Wszystkich Rabatach]]*U145</f>
        <v>0</v>
      </c>
      <c r="X145" s="33" t="str">
        <f>IF(Table13[[#This Row],[Zamówienie - Ilosc SKU '[Szt']]]=0,"Niezamówione produkty","Zamówione produkty")</f>
        <v>Niezamówione produkty</v>
      </c>
      <c r="Y145" s="34" t="s">
        <v>90</v>
      </c>
      <c r="Z145" s="34">
        <v>35</v>
      </c>
      <c r="AA145" s="34">
        <v>490</v>
      </c>
      <c r="AB145" s="34">
        <v>1960</v>
      </c>
      <c r="AC145" s="34">
        <f>+Table13[[#This Row],[Na Palecie]]/Table13[[#This Row],[W Outer]]</f>
        <v>56</v>
      </c>
      <c r="AD145" s="34">
        <f>+Table13[[#This Row],[Na Palecie]]/Table13[[#This Row],[Na 
Warstwie]]</f>
        <v>4</v>
      </c>
      <c r="AE145" s="37" t="s">
        <v>441</v>
      </c>
      <c r="AF145" s="37" t="s">
        <v>442</v>
      </c>
      <c r="AG145" s="37" t="s">
        <v>443</v>
      </c>
      <c r="AH145" s="37" t="s">
        <v>444</v>
      </c>
      <c r="AI145" s="37"/>
      <c r="AJ145" s="37" t="s">
        <v>6697</v>
      </c>
      <c r="AK145" s="37" t="s">
        <v>154</v>
      </c>
      <c r="AL145" s="37" t="str">
        <f>_xlfn.XLOOKUP(Table13[[#This Row],[Rabat Indywidualny]],'PC2 code'!A:A,'PC2 code'!B:B,0)</f>
        <v>00</v>
      </c>
    </row>
    <row r="146" spans="1:42" ht="15.75" customHeight="1" x14ac:dyDescent="0.35">
      <c r="A146" s="73" t="s">
        <v>5390</v>
      </c>
      <c r="B146" s="73" t="str">
        <f>TEXT(Table13[[#This Row],[Kod EAN 
(Sku)]],"0000000000000")</f>
        <v>3086123343979</v>
      </c>
      <c r="C146" s="78" t="str">
        <f>IF(AND(Table13[[#This Row],[Kod EAN 
(Szt)]]&lt;&gt;0,Table13[[#This Row],[Kod EAN 
(Szt)]]&lt;&gt;"0"),TEXT(Table13[[#This Row],[Kod EAN 
(Szt)]],"0000000000000"),"")</f>
        <v>3086123310384</v>
      </c>
      <c r="D146" s="79" t="s">
        <v>445</v>
      </c>
      <c r="E146" s="27" t="s">
        <v>7</v>
      </c>
      <c r="F146" s="28" t="s">
        <v>89</v>
      </c>
      <c r="G146" s="29"/>
      <c r="H146" s="66">
        <v>76.19</v>
      </c>
      <c r="I146" s="67">
        <v>0.15</v>
      </c>
      <c r="J146" s="51">
        <f>Table13[[#This Row],[Cena Netto]]*(1-Table13[[#This Row],[Rabat Długoterminowy]])</f>
        <v>64.761499999999998</v>
      </c>
      <c r="K146" s="80">
        <f>IF(TRIM($D$8)='Payment Term'!A$1,1-(1-$D$9)*(1-2%),$D$9)</f>
        <v>0.25</v>
      </c>
      <c r="L146" s="35">
        <v>0.1</v>
      </c>
      <c r="M146" s="81">
        <f>1-(1-Table13[[#This Row],[Rabat Długoterminowy]])*(1-Table13[[#This Row],[Dodatkowy rabat kwartału (składany)]])</f>
        <v>0.23499999999999999</v>
      </c>
      <c r="N146" s="52">
        <v>0</v>
      </c>
      <c r="O146" s="31">
        <f>ROUND(Table13[[#This Row],[Cena Netto Po Rabacie Długoterminowym]]*(1-Table13[[#This Row],[Rabat Podstawowy]])*(1-Table13[[#This Row],[Dodatkowy rabat kwartału (składany)]])*(1-Table13[[#This Row],[Rabat Indywidualny]]),2)</f>
        <v>43.71</v>
      </c>
      <c r="P146" s="31">
        <f>Table13[[#This Row],[Сena SKU Po Wszystkich Rabatach]]/Table13[[#This Row],[Szt/
Opak.]]</f>
        <v>3.6425000000000001</v>
      </c>
      <c r="Q146" s="94" t="s">
        <v>2444</v>
      </c>
      <c r="R146" s="36" t="s">
        <v>6200</v>
      </c>
      <c r="S146" s="91">
        <f>IF(ISERROR(Table13[[#This Row],[W Inner]]),Table13[[#This Row],[W Outer]],IF(AND(Table13[[#This Row],[W Inner]]&gt;0,Table13[[#This Row],[W Inner]]&lt;&gt;"0"),Table13[[#This Row],[W Inner]],Table13[[#This Row],[W Outer]]))</f>
        <v>35</v>
      </c>
      <c r="T146" s="86"/>
      <c r="U1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6" s="49">
        <f>IF(Table13[[#This Row],[Zamówienie - Ilosc SKU '[Szt']]]=0,0,MOD(Table13[[#This Row],[Zamówienie - Ilosc SKU '[Szt']]],Table13[[#This Row],[Min. Ilość Zam. Sku]])-0.5)</f>
        <v>0</v>
      </c>
      <c r="W146" s="31">
        <f>Table13[[#This Row],[Сena SKU Po Wszystkich Rabatach]]*U146</f>
        <v>0</v>
      </c>
      <c r="X146" s="33" t="str">
        <f>IF(Table13[[#This Row],[Zamówienie - Ilosc SKU '[Szt']]]=0,"Niezamówione produkty","Zamówione produkty")</f>
        <v>Niezamówione produkty</v>
      </c>
      <c r="Y146" s="34" t="s">
        <v>90</v>
      </c>
      <c r="Z146" s="34">
        <v>35</v>
      </c>
      <c r="AA146" s="34">
        <v>490</v>
      </c>
      <c r="AB146" s="34">
        <v>1960</v>
      </c>
      <c r="AC146" s="34">
        <f>+Table13[[#This Row],[Na Palecie]]/Table13[[#This Row],[W Outer]]</f>
        <v>56</v>
      </c>
      <c r="AD146" s="34">
        <f>+Table13[[#This Row],[Na Palecie]]/Table13[[#This Row],[Na 
Warstwie]]</f>
        <v>4</v>
      </c>
      <c r="AE146" s="37" t="s">
        <v>446</v>
      </c>
      <c r="AF146" s="37" t="s">
        <v>447</v>
      </c>
      <c r="AG146" s="37" t="s">
        <v>448</v>
      </c>
      <c r="AH146" s="37" t="s">
        <v>449</v>
      </c>
      <c r="AI146" s="37"/>
      <c r="AJ146" s="37" t="s">
        <v>6697</v>
      </c>
      <c r="AK146" s="37" t="s">
        <v>154</v>
      </c>
      <c r="AL146" s="37" t="str">
        <f>_xlfn.XLOOKUP(Table13[[#This Row],[Rabat Indywidualny]],'PC2 code'!A:A,'PC2 code'!B:B,0)</f>
        <v>00</v>
      </c>
    </row>
    <row r="147" spans="1:42" ht="15.75" customHeight="1" x14ac:dyDescent="0.35">
      <c r="A147" s="73" t="s">
        <v>5391</v>
      </c>
      <c r="B147" s="73" t="str">
        <f>TEXT(Table13[[#This Row],[Kod EAN 
(Sku)]],"0000000000000")</f>
        <v>3086123494893</v>
      </c>
      <c r="C147" s="78" t="str">
        <f>IF(AND(Table13[[#This Row],[Kod EAN 
(Szt)]]&lt;&gt;0,Table13[[#This Row],[Kod EAN 
(Szt)]]&lt;&gt;"0"),TEXT(Table13[[#This Row],[Kod EAN 
(Szt)]],"0000000000000"),"")</f>
        <v>3086123310421</v>
      </c>
      <c r="D147" s="79" t="s">
        <v>450</v>
      </c>
      <c r="E147" s="27" t="s">
        <v>7</v>
      </c>
      <c r="F147" s="28" t="s">
        <v>89</v>
      </c>
      <c r="G147" s="29"/>
      <c r="H147" s="66">
        <v>76.19</v>
      </c>
      <c r="I147" s="67">
        <v>0.15</v>
      </c>
      <c r="J147" s="51">
        <f>Table13[[#This Row],[Cena Netto]]*(1-Table13[[#This Row],[Rabat Długoterminowy]])</f>
        <v>64.761499999999998</v>
      </c>
      <c r="K147" s="80">
        <f>IF(TRIM($D$8)='Payment Term'!A$1,1-(1-$D$9)*(1-2%),$D$9)</f>
        <v>0.25</v>
      </c>
      <c r="L147" s="35">
        <v>0.1</v>
      </c>
      <c r="M147" s="81">
        <f>1-(1-Table13[[#This Row],[Rabat Długoterminowy]])*(1-Table13[[#This Row],[Dodatkowy rabat kwartału (składany)]])</f>
        <v>0.23499999999999999</v>
      </c>
      <c r="N147" s="52">
        <v>0</v>
      </c>
      <c r="O147" s="31">
        <f>ROUND(Table13[[#This Row],[Cena Netto Po Rabacie Długoterminowym]]*(1-Table13[[#This Row],[Rabat Podstawowy]])*(1-Table13[[#This Row],[Dodatkowy rabat kwartału (składany)]])*(1-Table13[[#This Row],[Rabat Indywidualny]]),2)</f>
        <v>43.71</v>
      </c>
      <c r="P147" s="31">
        <f>Table13[[#This Row],[Сena SKU Po Wszystkich Rabatach]]/Table13[[#This Row],[Szt/
Opak.]]</f>
        <v>3.6425000000000001</v>
      </c>
      <c r="Q147" s="94" t="s">
        <v>2444</v>
      </c>
      <c r="R147" s="36" t="s">
        <v>6200</v>
      </c>
      <c r="S147" s="91">
        <f>IF(ISERROR(Table13[[#This Row],[W Inner]]),Table13[[#This Row],[W Outer]],IF(AND(Table13[[#This Row],[W Inner]]&gt;0,Table13[[#This Row],[W Inner]]&lt;&gt;"0"),Table13[[#This Row],[W Inner]],Table13[[#This Row],[W Outer]]))</f>
        <v>35</v>
      </c>
      <c r="T147" s="86"/>
      <c r="U1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7" s="49">
        <f>IF(Table13[[#This Row],[Zamówienie - Ilosc SKU '[Szt']]]=0,0,MOD(Table13[[#This Row],[Zamówienie - Ilosc SKU '[Szt']]],Table13[[#This Row],[Min. Ilość Zam. Sku]])-0.5)</f>
        <v>0</v>
      </c>
      <c r="W147" s="31">
        <f>Table13[[#This Row],[Сena SKU Po Wszystkich Rabatach]]*U147</f>
        <v>0</v>
      </c>
      <c r="X147" s="33" t="str">
        <f>IF(Table13[[#This Row],[Zamówienie - Ilosc SKU '[Szt']]]=0,"Niezamówione produkty","Zamówione produkty")</f>
        <v>Niezamówione produkty</v>
      </c>
      <c r="Y147" s="34" t="s">
        <v>90</v>
      </c>
      <c r="Z147" s="34">
        <v>35</v>
      </c>
      <c r="AA147" s="34">
        <v>490</v>
      </c>
      <c r="AB147" s="34">
        <v>1960</v>
      </c>
      <c r="AC147" s="34">
        <f>+Table13[[#This Row],[Na Palecie]]/Table13[[#This Row],[W Outer]]</f>
        <v>56</v>
      </c>
      <c r="AD147" s="34">
        <f>+Table13[[#This Row],[Na Palecie]]/Table13[[#This Row],[Na 
Warstwie]]</f>
        <v>4</v>
      </c>
      <c r="AE147" s="37" t="s">
        <v>451</v>
      </c>
      <c r="AF147" s="37" t="s">
        <v>452</v>
      </c>
      <c r="AG147" s="37" t="s">
        <v>453</v>
      </c>
      <c r="AH147" s="37" t="s">
        <v>454</v>
      </c>
      <c r="AI147" s="37"/>
      <c r="AJ147" s="37" t="s">
        <v>6697</v>
      </c>
      <c r="AK147" s="37" t="s">
        <v>154</v>
      </c>
      <c r="AL147" s="37" t="str">
        <f>_xlfn.XLOOKUP(Table13[[#This Row],[Rabat Indywidualny]],'PC2 code'!A:A,'PC2 code'!B:B,0)</f>
        <v>00</v>
      </c>
    </row>
    <row r="148" spans="1:42" ht="15.75" customHeight="1" x14ac:dyDescent="0.35">
      <c r="A148" s="73" t="s">
        <v>5392</v>
      </c>
      <c r="B148" s="73" t="str">
        <f>TEXT(Table13[[#This Row],[Kod EAN 
(Sku)]],"0000000000000")</f>
        <v>3086123502918</v>
      </c>
      <c r="C148" s="78" t="str">
        <f>IF(AND(Table13[[#This Row],[Kod EAN 
(Szt)]]&lt;&gt;0,Table13[[#This Row],[Kod EAN 
(Szt)]]&lt;&gt;"0"),TEXT(Table13[[#This Row],[Kod EAN 
(Szt)]],"0000000000000"),"")</f>
        <v>3086123310391</v>
      </c>
      <c r="D148" s="79" t="s">
        <v>455</v>
      </c>
      <c r="E148" s="27" t="s">
        <v>7</v>
      </c>
      <c r="F148" s="28" t="s">
        <v>89</v>
      </c>
      <c r="G148" s="29"/>
      <c r="H148" s="66">
        <v>76.19</v>
      </c>
      <c r="I148" s="67">
        <v>0.15</v>
      </c>
      <c r="J148" s="51">
        <f>Table13[[#This Row],[Cena Netto]]*(1-Table13[[#This Row],[Rabat Długoterminowy]])</f>
        <v>64.761499999999998</v>
      </c>
      <c r="K148" s="80">
        <f>IF(TRIM($D$8)='Payment Term'!A$1,1-(1-$D$9)*(1-2%),$D$9)</f>
        <v>0.25</v>
      </c>
      <c r="L148" s="35">
        <v>0.1</v>
      </c>
      <c r="M148" s="81">
        <f>1-(1-Table13[[#This Row],[Rabat Długoterminowy]])*(1-Table13[[#This Row],[Dodatkowy rabat kwartału (składany)]])</f>
        <v>0.23499999999999999</v>
      </c>
      <c r="N148" s="52">
        <v>0</v>
      </c>
      <c r="O148" s="31">
        <f>ROUND(Table13[[#This Row],[Cena Netto Po Rabacie Długoterminowym]]*(1-Table13[[#This Row],[Rabat Podstawowy]])*(1-Table13[[#This Row],[Dodatkowy rabat kwartału (składany)]])*(1-Table13[[#This Row],[Rabat Indywidualny]]),2)</f>
        <v>43.71</v>
      </c>
      <c r="P148" s="31">
        <f>Table13[[#This Row],[Сena SKU Po Wszystkich Rabatach]]/Table13[[#This Row],[Szt/
Opak.]]</f>
        <v>3.6425000000000001</v>
      </c>
      <c r="Q148" s="94" t="s">
        <v>2444</v>
      </c>
      <c r="R148" s="36" t="s">
        <v>6200</v>
      </c>
      <c r="S148" s="91">
        <f>IF(ISERROR(Table13[[#This Row],[W Inner]]),Table13[[#This Row],[W Outer]],IF(AND(Table13[[#This Row],[W Inner]]&gt;0,Table13[[#This Row],[W Inner]]&lt;&gt;"0"),Table13[[#This Row],[W Inner]],Table13[[#This Row],[W Outer]]))</f>
        <v>35</v>
      </c>
      <c r="T148" s="86"/>
      <c r="U1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8" s="49">
        <f>IF(Table13[[#This Row],[Zamówienie - Ilosc SKU '[Szt']]]=0,0,MOD(Table13[[#This Row],[Zamówienie - Ilosc SKU '[Szt']]],Table13[[#This Row],[Min. Ilość Zam. Sku]])-0.5)</f>
        <v>0</v>
      </c>
      <c r="W148" s="31">
        <f>Table13[[#This Row],[Сena SKU Po Wszystkich Rabatach]]*U148</f>
        <v>0</v>
      </c>
      <c r="X148" s="33" t="str">
        <f>IF(Table13[[#This Row],[Zamówienie - Ilosc SKU '[Szt']]]=0,"Niezamówione produkty","Zamówione produkty")</f>
        <v>Niezamówione produkty</v>
      </c>
      <c r="Y148" s="34" t="s">
        <v>90</v>
      </c>
      <c r="Z148" s="34">
        <v>35</v>
      </c>
      <c r="AA148" s="34">
        <v>490</v>
      </c>
      <c r="AB148" s="34">
        <v>1960</v>
      </c>
      <c r="AC148" s="34">
        <f>+Table13[[#This Row],[Na Palecie]]/Table13[[#This Row],[W Outer]]</f>
        <v>56</v>
      </c>
      <c r="AD148" s="34">
        <f>+Table13[[#This Row],[Na Palecie]]/Table13[[#This Row],[Na 
Warstwie]]</f>
        <v>4</v>
      </c>
      <c r="AE148" s="37" t="s">
        <v>456</v>
      </c>
      <c r="AF148" s="37" t="s">
        <v>457</v>
      </c>
      <c r="AG148" s="37" t="s">
        <v>458</v>
      </c>
      <c r="AH148" s="37" t="s">
        <v>459</v>
      </c>
      <c r="AI148" s="37"/>
      <c r="AJ148" s="37" t="s">
        <v>6697</v>
      </c>
      <c r="AK148" s="37" t="s">
        <v>154</v>
      </c>
      <c r="AL148" s="37" t="str">
        <f>_xlfn.XLOOKUP(Table13[[#This Row],[Rabat Indywidualny]],'PC2 code'!A:A,'PC2 code'!B:B,0)</f>
        <v>00</v>
      </c>
    </row>
    <row r="149" spans="1:42" ht="15.75" customHeight="1" x14ac:dyDescent="0.35">
      <c r="A149" s="73" t="s">
        <v>5393</v>
      </c>
      <c r="B149" s="73" t="str">
        <f>TEXT(Table13[[#This Row],[Kod EAN 
(Sku)]],"0000000000000")</f>
        <v>3086123502901</v>
      </c>
      <c r="C149" s="78" t="str">
        <f>IF(AND(Table13[[#This Row],[Kod EAN 
(Szt)]]&lt;&gt;0,Table13[[#This Row],[Kod EAN 
(Szt)]]&lt;&gt;"0"),TEXT(Table13[[#This Row],[Kod EAN 
(Szt)]],"0000000000000"),"")</f>
        <v>3086123310407</v>
      </c>
      <c r="D149" s="79" t="s">
        <v>460</v>
      </c>
      <c r="E149" s="27" t="s">
        <v>7</v>
      </c>
      <c r="F149" s="28" t="s">
        <v>89</v>
      </c>
      <c r="G149" s="29"/>
      <c r="H149" s="66">
        <v>76.19</v>
      </c>
      <c r="I149" s="67">
        <v>0.15</v>
      </c>
      <c r="J149" s="51">
        <f>Table13[[#This Row],[Cena Netto]]*(1-Table13[[#This Row],[Rabat Długoterminowy]])</f>
        <v>64.761499999999998</v>
      </c>
      <c r="K149" s="80">
        <f>IF(TRIM($D$8)='Payment Term'!A$1,1-(1-$D$9)*(1-2%),$D$9)</f>
        <v>0.25</v>
      </c>
      <c r="L149" s="35">
        <v>0.1</v>
      </c>
      <c r="M149" s="81">
        <f>1-(1-Table13[[#This Row],[Rabat Długoterminowy]])*(1-Table13[[#This Row],[Dodatkowy rabat kwartału (składany)]])</f>
        <v>0.23499999999999999</v>
      </c>
      <c r="N149" s="52">
        <v>0</v>
      </c>
      <c r="O149" s="31">
        <f>ROUND(Table13[[#This Row],[Cena Netto Po Rabacie Długoterminowym]]*(1-Table13[[#This Row],[Rabat Podstawowy]])*(1-Table13[[#This Row],[Dodatkowy rabat kwartału (składany)]])*(1-Table13[[#This Row],[Rabat Indywidualny]]),2)</f>
        <v>43.71</v>
      </c>
      <c r="P149" s="31">
        <f>Table13[[#This Row],[Сena SKU Po Wszystkich Rabatach]]/Table13[[#This Row],[Szt/
Opak.]]</f>
        <v>3.6425000000000001</v>
      </c>
      <c r="Q149" s="94" t="s">
        <v>2444</v>
      </c>
      <c r="R149" s="36" t="s">
        <v>6200</v>
      </c>
      <c r="S149" s="91">
        <f>IF(ISERROR(Table13[[#This Row],[W Inner]]),Table13[[#This Row],[W Outer]],IF(AND(Table13[[#This Row],[W Inner]]&gt;0,Table13[[#This Row],[W Inner]]&lt;&gt;"0"),Table13[[#This Row],[W Inner]],Table13[[#This Row],[W Outer]]))</f>
        <v>35</v>
      </c>
      <c r="T149" s="86"/>
      <c r="U1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49" s="49">
        <f>IF(Table13[[#This Row],[Zamówienie - Ilosc SKU '[Szt']]]=0,0,MOD(Table13[[#This Row],[Zamówienie - Ilosc SKU '[Szt']]],Table13[[#This Row],[Min. Ilość Zam. Sku]])-0.5)</f>
        <v>0</v>
      </c>
      <c r="W149" s="31">
        <f>Table13[[#This Row],[Сena SKU Po Wszystkich Rabatach]]*U149</f>
        <v>0</v>
      </c>
      <c r="X149" s="33" t="str">
        <f>IF(Table13[[#This Row],[Zamówienie - Ilosc SKU '[Szt']]]=0,"Niezamówione produkty","Zamówione produkty")</f>
        <v>Niezamówione produkty</v>
      </c>
      <c r="Y149" s="34" t="s">
        <v>90</v>
      </c>
      <c r="Z149" s="34">
        <v>35</v>
      </c>
      <c r="AA149" s="34">
        <v>490</v>
      </c>
      <c r="AB149" s="34">
        <v>1960</v>
      </c>
      <c r="AC149" s="34">
        <f>+Table13[[#This Row],[Na Palecie]]/Table13[[#This Row],[W Outer]]</f>
        <v>56</v>
      </c>
      <c r="AD149" s="34">
        <f>+Table13[[#This Row],[Na Palecie]]/Table13[[#This Row],[Na 
Warstwie]]</f>
        <v>4</v>
      </c>
      <c r="AE149" s="37" t="s">
        <v>461</v>
      </c>
      <c r="AF149" s="37" t="s">
        <v>462</v>
      </c>
      <c r="AG149" s="37" t="s">
        <v>463</v>
      </c>
      <c r="AH149" s="37" t="s">
        <v>464</v>
      </c>
      <c r="AI149" s="37"/>
      <c r="AJ149" s="37" t="s">
        <v>6697</v>
      </c>
      <c r="AK149" s="37" t="s">
        <v>154</v>
      </c>
      <c r="AL149" s="37" t="str">
        <f>_xlfn.XLOOKUP(Table13[[#This Row],[Rabat Indywidualny]],'PC2 code'!A:A,'PC2 code'!B:B,0)</f>
        <v>00</v>
      </c>
    </row>
    <row r="150" spans="1:42" ht="15.75" customHeight="1" x14ac:dyDescent="0.35">
      <c r="A150" s="73" t="s">
        <v>5394</v>
      </c>
      <c r="B150" s="73" t="str">
        <f>TEXT(Table13[[#This Row],[Kod EAN 
(Sku)]],"0000000000000")</f>
        <v>3086123537637</v>
      </c>
      <c r="C150" s="78" t="str">
        <f>IF(AND(Table13[[#This Row],[Kod EAN 
(Szt)]]&lt;&gt;0,Table13[[#This Row],[Kod EAN 
(Szt)]]&lt;&gt;"0"),TEXT(Table13[[#This Row],[Kod EAN 
(Szt)]],"0000000000000"),"")</f>
        <v/>
      </c>
      <c r="D150" s="79" t="s">
        <v>465</v>
      </c>
      <c r="E150" s="27" t="s">
        <v>7</v>
      </c>
      <c r="F150" s="28" t="s">
        <v>89</v>
      </c>
      <c r="G150" s="29"/>
      <c r="H150" s="66">
        <v>76.19</v>
      </c>
      <c r="I150" s="67">
        <v>0.15</v>
      </c>
      <c r="J150" s="51">
        <f>Table13[[#This Row],[Cena Netto]]*(1-Table13[[#This Row],[Rabat Długoterminowy]])</f>
        <v>64.761499999999998</v>
      </c>
      <c r="K150" s="80">
        <f>IF(TRIM($D$8)='Payment Term'!A$1,1-(1-$D$9)*(1-2%),$D$9)</f>
        <v>0.25</v>
      </c>
      <c r="L150" s="35">
        <v>0.1</v>
      </c>
      <c r="M150" s="81">
        <f>1-(1-Table13[[#This Row],[Rabat Długoterminowy]])*(1-Table13[[#This Row],[Dodatkowy rabat kwartału (składany)]])</f>
        <v>0.23499999999999999</v>
      </c>
      <c r="N150" s="52">
        <v>0</v>
      </c>
      <c r="O150" s="31">
        <f>ROUND(Table13[[#This Row],[Cena Netto Po Rabacie Długoterminowym]]*(1-Table13[[#This Row],[Rabat Podstawowy]])*(1-Table13[[#This Row],[Dodatkowy rabat kwartału (składany)]])*(1-Table13[[#This Row],[Rabat Indywidualny]]),2)</f>
        <v>43.71</v>
      </c>
      <c r="P150" s="31">
        <f>Table13[[#This Row],[Сena SKU Po Wszystkich Rabatach]]/Table13[[#This Row],[Szt/
Opak.]]</f>
        <v>3.6425000000000001</v>
      </c>
      <c r="Q150" s="94" t="s">
        <v>2444</v>
      </c>
      <c r="R150" s="36" t="s">
        <v>6200</v>
      </c>
      <c r="S150" s="91">
        <f>IF(ISERROR(Table13[[#This Row],[W Inner]]),Table13[[#This Row],[W Outer]],IF(AND(Table13[[#This Row],[W Inner]]&gt;0,Table13[[#This Row],[W Inner]]&lt;&gt;"0"),Table13[[#This Row],[W Inner]],Table13[[#This Row],[W Outer]]))</f>
        <v>18</v>
      </c>
      <c r="T150" s="86"/>
      <c r="U1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0" s="49">
        <f>IF(Table13[[#This Row],[Zamówienie - Ilosc SKU '[Szt']]]=0,0,MOD(Table13[[#This Row],[Zamówienie - Ilosc SKU '[Szt']]],Table13[[#This Row],[Min. Ilość Zam. Sku]])-0.5)</f>
        <v>0</v>
      </c>
      <c r="W150" s="31">
        <f>Table13[[#This Row],[Сena SKU Po Wszystkich Rabatach]]*U150</f>
        <v>0</v>
      </c>
      <c r="X150" s="33" t="str">
        <f>IF(Table13[[#This Row],[Zamówienie - Ilosc SKU '[Szt']]]=0,"Niezamówione produkty","Zamówione produkty")</f>
        <v>Niezamówione produkty</v>
      </c>
      <c r="Y150" s="34" t="s">
        <v>90</v>
      </c>
      <c r="Z150" s="34">
        <v>18</v>
      </c>
      <c r="AA150" s="34">
        <v>306</v>
      </c>
      <c r="AB150" s="34">
        <v>1836</v>
      </c>
      <c r="AC150" s="34">
        <f>+Table13[[#This Row],[Na Palecie]]/Table13[[#This Row],[W Outer]]</f>
        <v>102</v>
      </c>
      <c r="AD150" s="34">
        <f>+Table13[[#This Row],[Na Palecie]]/Table13[[#This Row],[Na 
Warstwie]]</f>
        <v>6</v>
      </c>
      <c r="AE150" s="37" t="s">
        <v>466</v>
      </c>
      <c r="AF150" s="37" t="s">
        <v>90</v>
      </c>
      <c r="AG150" s="37" t="s">
        <v>467</v>
      </c>
      <c r="AH150" s="37" t="s">
        <v>468</v>
      </c>
      <c r="AI150" s="37"/>
      <c r="AJ150" s="37" t="s">
        <v>6697</v>
      </c>
      <c r="AK150" s="37" t="s">
        <v>154</v>
      </c>
      <c r="AL150" s="37" t="str">
        <f>_xlfn.XLOOKUP(Table13[[#This Row],[Rabat Indywidualny]],'PC2 code'!A:A,'PC2 code'!B:B,0)</f>
        <v>00</v>
      </c>
    </row>
    <row r="151" spans="1:42" ht="15.75" customHeight="1" x14ac:dyDescent="0.35">
      <c r="A151" s="73" t="s">
        <v>5395</v>
      </c>
      <c r="B151" s="73" t="str">
        <f>TEXT(Table13[[#This Row],[Kod EAN 
(Sku)]],"0000000000000")</f>
        <v>3086123307537</v>
      </c>
      <c r="C151" s="78" t="str">
        <f>IF(AND(Table13[[#This Row],[Kod EAN 
(Szt)]]&lt;&gt;0,Table13[[#This Row],[Kod EAN 
(Szt)]]&lt;&gt;"0"),TEXT(Table13[[#This Row],[Kod EAN 
(Szt)]],"0000000000000"),"")</f>
        <v/>
      </c>
      <c r="D151" s="79" t="s">
        <v>6014</v>
      </c>
      <c r="E151" s="27" t="s">
        <v>7</v>
      </c>
      <c r="F151" s="28" t="s">
        <v>89</v>
      </c>
      <c r="G151" s="29"/>
      <c r="H151" s="66">
        <v>139.68</v>
      </c>
      <c r="I151" s="67"/>
      <c r="J151" s="51">
        <f>Table13[[#This Row],[Cena Netto]]*(1-Table13[[#This Row],[Rabat Długoterminowy]])</f>
        <v>139.68</v>
      </c>
      <c r="K151" s="80">
        <f>IF(TRIM($D$8)='Payment Term'!A$1,1-(1-$D$9)*(1-2%),$D$9)</f>
        <v>0.25</v>
      </c>
      <c r="L151" s="35">
        <v>0.15</v>
      </c>
      <c r="M151" s="81">
        <f>1-(1-Table13[[#This Row],[Rabat Długoterminowy]])*(1-Table13[[#This Row],[Dodatkowy rabat kwartału (składany)]])</f>
        <v>0.15000000000000002</v>
      </c>
      <c r="N151" s="52">
        <v>0</v>
      </c>
      <c r="O151" s="31">
        <f>ROUND(Table13[[#This Row],[Cena Netto Po Rabacie Długoterminowym]]*(1-Table13[[#This Row],[Rabat Podstawowy]])*(1-Table13[[#This Row],[Dodatkowy rabat kwartału (składany)]])*(1-Table13[[#This Row],[Rabat Indywidualny]]),2)</f>
        <v>89.05</v>
      </c>
      <c r="P151" s="31">
        <f>Table13[[#This Row],[Сena SKU Po Wszystkich Rabatach]]/Table13[[#This Row],[Szt/
Opak.]]</f>
        <v>4.4524999999999997</v>
      </c>
      <c r="Q151" s="94" t="s">
        <v>2460</v>
      </c>
      <c r="R151" s="36" t="s">
        <v>6200</v>
      </c>
      <c r="S151" s="91">
        <f>IF(ISERROR(Table13[[#This Row],[W Inner]]),Table13[[#This Row],[W Outer]],IF(AND(Table13[[#This Row],[W Inner]]&gt;0,Table13[[#This Row],[W Inner]]&lt;&gt;"0"),Table13[[#This Row],[W Inner]],Table13[[#This Row],[W Outer]]))</f>
        <v>1</v>
      </c>
      <c r="T151" s="86"/>
      <c r="U1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1" s="49">
        <f>IF(Table13[[#This Row],[Zamówienie - Ilosc SKU '[Szt']]]=0,0,MOD(Table13[[#This Row],[Zamówienie - Ilosc SKU '[Szt']]],Table13[[#This Row],[Min. Ilość Zam. Sku]])-0.5)</f>
        <v>0</v>
      </c>
      <c r="W151" s="31">
        <f>Table13[[#This Row],[Сena SKU Po Wszystkich Rabatach]]*U151</f>
        <v>0</v>
      </c>
      <c r="X151" s="33" t="str">
        <f>IF(Table13[[#This Row],[Zamówienie - Ilosc SKU '[Szt']]]=0,"Niezamówione produkty","Zamówione produkty")</f>
        <v>Niezamówione produkty</v>
      </c>
      <c r="Y151" s="34" t="s">
        <v>90</v>
      </c>
      <c r="Z151" s="34">
        <v>1</v>
      </c>
      <c r="AA151" s="34">
        <v>59</v>
      </c>
      <c r="AB151" s="34">
        <v>354</v>
      </c>
      <c r="AC151" s="34">
        <f>+Table13[[#This Row],[Na Palecie]]/Table13[[#This Row],[W Outer]]</f>
        <v>354</v>
      </c>
      <c r="AD151" s="34">
        <f>+Table13[[#This Row],[Na Palecie]]/Table13[[#This Row],[Na 
Warstwie]]</f>
        <v>6</v>
      </c>
      <c r="AE151" s="37" t="s">
        <v>6241</v>
      </c>
      <c r="AF151" s="37" t="s">
        <v>90</v>
      </c>
      <c r="AG151" s="37" t="s">
        <v>6410</v>
      </c>
      <c r="AH151" s="37" t="s">
        <v>6411</v>
      </c>
      <c r="AI151" s="37"/>
      <c r="AJ151" s="37" t="s">
        <v>6697</v>
      </c>
      <c r="AK151" s="37" t="s">
        <v>154</v>
      </c>
      <c r="AL151" s="37" t="str">
        <f>_xlfn.XLOOKUP(Table13[[#This Row],[Rabat Indywidualny]],'PC2 code'!A:A,'PC2 code'!B:B,0)</f>
        <v>00</v>
      </c>
    </row>
    <row r="152" spans="1:42" ht="15.75" customHeight="1" x14ac:dyDescent="0.35">
      <c r="A152" s="73" t="s">
        <v>5396</v>
      </c>
      <c r="B152" s="73" t="str">
        <f>TEXT(Table13[[#This Row],[Kod EAN 
(Sku)]],"0000000000000")</f>
        <v>3086123637634</v>
      </c>
      <c r="C152" s="78" t="str">
        <f>IF(AND(Table13[[#This Row],[Kod EAN 
(Szt)]]&lt;&gt;0,Table13[[#This Row],[Kod EAN 
(Szt)]]&lt;&gt;"0"),TEXT(Table13[[#This Row],[Kod EAN 
(Szt)]],"0000000000000"),"")</f>
        <v/>
      </c>
      <c r="D152" s="79" t="s">
        <v>469</v>
      </c>
      <c r="E152" s="27" t="s">
        <v>7</v>
      </c>
      <c r="F152" s="28" t="s">
        <v>89</v>
      </c>
      <c r="G152" s="29"/>
      <c r="H152" s="66">
        <v>8.5</v>
      </c>
      <c r="I152" s="67"/>
      <c r="J152" s="51">
        <f>Table13[[#This Row],[Cena Netto]]*(1-Table13[[#This Row],[Rabat Długoterminowy]])</f>
        <v>8.5</v>
      </c>
      <c r="K152" s="80">
        <f>IF(TRIM($D$8)='Payment Term'!A$1,1-(1-$D$9)*(1-2%),$D$9)</f>
        <v>0.25</v>
      </c>
      <c r="L152" s="35">
        <v>0.1</v>
      </c>
      <c r="M152" s="81">
        <f>1-(1-Table13[[#This Row],[Rabat Długoterminowy]])*(1-Table13[[#This Row],[Dodatkowy rabat kwartału (składany)]])</f>
        <v>9.9999999999999978E-2</v>
      </c>
      <c r="N152" s="52">
        <v>0</v>
      </c>
      <c r="O152" s="31">
        <f>ROUND(Table13[[#This Row],[Cena Netto Po Rabacie Długoterminowym]]*(1-Table13[[#This Row],[Rabat Podstawowy]])*(1-Table13[[#This Row],[Dodatkowy rabat kwartału (składany)]])*(1-Table13[[#This Row],[Rabat Indywidualny]]),2)</f>
        <v>5.74</v>
      </c>
      <c r="P152" s="31">
        <f>Table13[[#This Row],[Сena SKU Po Wszystkich Rabatach]]/Table13[[#This Row],[Szt/
Opak.]]</f>
        <v>5.74</v>
      </c>
      <c r="Q152" s="94" t="s">
        <v>6200</v>
      </c>
      <c r="R152" s="36" t="s">
        <v>2440</v>
      </c>
      <c r="S152" s="91">
        <f>IF(ISERROR(Table13[[#This Row],[W Inner]]),Table13[[#This Row],[W Outer]],IF(AND(Table13[[#This Row],[W Inner]]&gt;0,Table13[[#This Row],[W Inner]]&lt;&gt;"0"),Table13[[#This Row],[W Inner]],Table13[[#This Row],[W Outer]]))</f>
        <v>10</v>
      </c>
      <c r="T152" s="86"/>
      <c r="U1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2" s="49">
        <f>IF(Table13[[#This Row],[Zamówienie - Ilosc SKU '[Szt']]]=0,0,MOD(Table13[[#This Row],[Zamówienie - Ilosc SKU '[Szt']]],Table13[[#This Row],[Min. Ilość Zam. Sku]])-0.5)</f>
        <v>0</v>
      </c>
      <c r="W152" s="31">
        <f>Table13[[#This Row],[Сena SKU Po Wszystkich Rabatach]]*U152</f>
        <v>0</v>
      </c>
      <c r="X152" s="33" t="str">
        <f>IF(Table13[[#This Row],[Zamówienie - Ilosc SKU '[Szt']]]=0,"Niezamówione produkty","Zamówione produkty")</f>
        <v>Niezamówione produkty</v>
      </c>
      <c r="Y152" s="34" t="s">
        <v>90</v>
      </c>
      <c r="Z152" s="34">
        <v>10</v>
      </c>
      <c r="AA152" s="34">
        <v>280</v>
      </c>
      <c r="AB152" s="34">
        <v>2520</v>
      </c>
      <c r="AC152" s="34">
        <f>+Table13[[#This Row],[Na Palecie]]/Table13[[#This Row],[W Outer]]</f>
        <v>252</v>
      </c>
      <c r="AD152" s="34">
        <f>+Table13[[#This Row],[Na Palecie]]/Table13[[#This Row],[Na 
Warstwie]]</f>
        <v>9</v>
      </c>
      <c r="AE152" s="37" t="s">
        <v>470</v>
      </c>
      <c r="AF152" s="37" t="s">
        <v>90</v>
      </c>
      <c r="AG152" s="37" t="s">
        <v>471</v>
      </c>
      <c r="AH152" s="37" t="s">
        <v>6412</v>
      </c>
      <c r="AI152" s="37"/>
      <c r="AJ152" s="37" t="s">
        <v>6697</v>
      </c>
      <c r="AK152" s="37" t="s">
        <v>154</v>
      </c>
      <c r="AL152" s="37" t="str">
        <f>_xlfn.XLOOKUP(Table13[[#This Row],[Rabat Indywidualny]],'PC2 code'!A:A,'PC2 code'!B:B,0)</f>
        <v>00</v>
      </c>
    </row>
    <row r="153" spans="1:42" ht="15.75" customHeight="1" x14ac:dyDescent="0.35">
      <c r="A153" s="73" t="s">
        <v>5397</v>
      </c>
      <c r="B153" s="73" t="str">
        <f>TEXT(Table13[[#This Row],[Kod EAN 
(Sku)]],"0000000000000")</f>
        <v>3086123651739</v>
      </c>
      <c r="C153" s="78" t="str">
        <f>IF(AND(Table13[[#This Row],[Kod EAN 
(Szt)]]&lt;&gt;0,Table13[[#This Row],[Kod EAN 
(Szt)]]&lt;&gt;"0"),TEXT(Table13[[#This Row],[Kod EAN 
(Szt)]],"0000000000000"),"")</f>
        <v>3086123636910</v>
      </c>
      <c r="D153" s="79" t="s">
        <v>472</v>
      </c>
      <c r="E153" s="27" t="s">
        <v>7</v>
      </c>
      <c r="F153" s="28" t="s">
        <v>89</v>
      </c>
      <c r="G153" s="29"/>
      <c r="H153" s="66">
        <v>76.19</v>
      </c>
      <c r="I153" s="67">
        <v>0.15</v>
      </c>
      <c r="J153" s="51">
        <f>Table13[[#This Row],[Cena Netto]]*(1-Table13[[#This Row],[Rabat Długoterminowy]])</f>
        <v>64.761499999999998</v>
      </c>
      <c r="K153" s="80">
        <f>IF(TRIM($D$8)='Payment Term'!A$1,1-(1-$D$9)*(1-2%),$D$9)</f>
        <v>0.25</v>
      </c>
      <c r="L153" s="35">
        <v>0.1</v>
      </c>
      <c r="M153" s="81">
        <f>1-(1-Table13[[#This Row],[Rabat Długoterminowy]])*(1-Table13[[#This Row],[Dodatkowy rabat kwartału (składany)]])</f>
        <v>0.23499999999999999</v>
      </c>
      <c r="N153" s="52">
        <v>0</v>
      </c>
      <c r="O153" s="31">
        <f>ROUND(Table13[[#This Row],[Cena Netto Po Rabacie Długoterminowym]]*(1-Table13[[#This Row],[Rabat Podstawowy]])*(1-Table13[[#This Row],[Dodatkowy rabat kwartału (składany)]])*(1-Table13[[#This Row],[Rabat Indywidualny]]),2)</f>
        <v>43.71</v>
      </c>
      <c r="P153" s="31">
        <f>Table13[[#This Row],[Сena SKU Po Wszystkich Rabatach]]/Table13[[#This Row],[Szt/
Opak.]]</f>
        <v>3.6425000000000001</v>
      </c>
      <c r="Q153" s="94" t="s">
        <v>2444</v>
      </c>
      <c r="R153" s="36" t="s">
        <v>6200</v>
      </c>
      <c r="S153" s="91">
        <f>IF(ISERROR(Table13[[#This Row],[W Inner]]),Table13[[#This Row],[W Outer]],IF(AND(Table13[[#This Row],[W Inner]]&gt;0,Table13[[#This Row],[W Inner]]&lt;&gt;"0"),Table13[[#This Row],[W Inner]],Table13[[#This Row],[W Outer]]))</f>
        <v>35</v>
      </c>
      <c r="T153" s="86"/>
      <c r="U1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3" s="49">
        <f>IF(Table13[[#This Row],[Zamówienie - Ilosc SKU '[Szt']]]=0,0,MOD(Table13[[#This Row],[Zamówienie - Ilosc SKU '[Szt']]],Table13[[#This Row],[Min. Ilość Zam. Sku]])-0.5)</f>
        <v>0</v>
      </c>
      <c r="W153" s="31">
        <f>Table13[[#This Row],[Сena SKU Po Wszystkich Rabatach]]*U153</f>
        <v>0</v>
      </c>
      <c r="X153" s="33" t="str">
        <f>IF(Table13[[#This Row],[Zamówienie - Ilosc SKU '[Szt']]]=0,"Niezamówione produkty","Zamówione produkty")</f>
        <v>Niezamówione produkty</v>
      </c>
      <c r="Y153" s="34" t="s">
        <v>90</v>
      </c>
      <c r="Z153" s="34">
        <v>35</v>
      </c>
      <c r="AA153" s="34">
        <v>490</v>
      </c>
      <c r="AB153" s="34">
        <v>1960</v>
      </c>
      <c r="AC153" s="34">
        <f>+Table13[[#This Row],[Na Palecie]]/Table13[[#This Row],[W Outer]]</f>
        <v>56</v>
      </c>
      <c r="AD153" s="34">
        <f>+Table13[[#This Row],[Na Palecie]]/Table13[[#This Row],[Na 
Warstwie]]</f>
        <v>4</v>
      </c>
      <c r="AE153" s="37" t="s">
        <v>473</v>
      </c>
      <c r="AF153" s="37" t="s">
        <v>474</v>
      </c>
      <c r="AG153" s="37" t="s">
        <v>475</v>
      </c>
      <c r="AH153" s="37" t="s">
        <v>476</v>
      </c>
      <c r="AI153" s="37"/>
      <c r="AJ153" s="37" t="s">
        <v>6697</v>
      </c>
      <c r="AK153" s="37" t="s">
        <v>154</v>
      </c>
      <c r="AL153" s="37" t="str">
        <f>_xlfn.XLOOKUP(Table13[[#This Row],[Rabat Indywidualny]],'PC2 code'!A:A,'PC2 code'!B:B,0)</f>
        <v>00</v>
      </c>
    </row>
    <row r="154" spans="1:42" ht="15.75" customHeight="1" x14ac:dyDescent="0.35">
      <c r="A154" s="73" t="s">
        <v>5398</v>
      </c>
      <c r="B154" s="73" t="str">
        <f>TEXT(Table13[[#This Row],[Kod EAN 
(Sku)]],"0000000000000")</f>
        <v>3086123714236</v>
      </c>
      <c r="C154" s="78" t="str">
        <f>IF(AND(Table13[[#This Row],[Kod EAN 
(Szt)]]&lt;&gt;0,Table13[[#This Row],[Kod EAN 
(Szt)]]&lt;&gt;"0"),TEXT(Table13[[#This Row],[Kod EAN 
(Szt)]],"0000000000000"),"")</f>
        <v/>
      </c>
      <c r="D154" s="79" t="s">
        <v>477</v>
      </c>
      <c r="E154" s="27" t="s">
        <v>7</v>
      </c>
      <c r="F154" s="28" t="s">
        <v>89</v>
      </c>
      <c r="G154" s="29"/>
      <c r="H154" s="66">
        <v>11.06</v>
      </c>
      <c r="I154" s="67"/>
      <c r="J154" s="51">
        <f>Table13[[#This Row],[Cena Netto]]*(1-Table13[[#This Row],[Rabat Długoterminowy]])</f>
        <v>11.06</v>
      </c>
      <c r="K154" s="80">
        <f>IF(TRIM($D$8)='Payment Term'!A$1,1-(1-$D$9)*(1-2%),$D$9)</f>
        <v>0.25</v>
      </c>
      <c r="L154" s="35">
        <v>0.1</v>
      </c>
      <c r="M154" s="81">
        <f>1-(1-Table13[[#This Row],[Rabat Długoterminowy]])*(1-Table13[[#This Row],[Dodatkowy rabat kwartału (składany)]])</f>
        <v>9.9999999999999978E-2</v>
      </c>
      <c r="N154" s="52">
        <v>0</v>
      </c>
      <c r="O154" s="31">
        <f>ROUND(Table13[[#This Row],[Cena Netto Po Rabacie Długoterminowym]]*(1-Table13[[#This Row],[Rabat Podstawowy]])*(1-Table13[[#This Row],[Dodatkowy rabat kwartału (składany)]])*(1-Table13[[#This Row],[Rabat Indywidualny]]),2)</f>
        <v>7.47</v>
      </c>
      <c r="P154" s="31">
        <f>Table13[[#This Row],[Сena SKU Po Wszystkich Rabatach]]/Table13[[#This Row],[Szt/
Opak.]]</f>
        <v>7.47</v>
      </c>
      <c r="Q154" s="94" t="s">
        <v>6200</v>
      </c>
      <c r="R154" s="36" t="s">
        <v>2440</v>
      </c>
      <c r="S154" s="91">
        <f>IF(ISERROR(Table13[[#This Row],[W Inner]]),Table13[[#This Row],[W Outer]],IF(AND(Table13[[#This Row],[W Inner]]&gt;0,Table13[[#This Row],[W Inner]]&lt;&gt;"0"),Table13[[#This Row],[W Inner]],Table13[[#This Row],[W Outer]]))</f>
        <v>10</v>
      </c>
      <c r="T154" s="86"/>
      <c r="U1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4" s="49">
        <f>IF(Table13[[#This Row],[Zamówienie - Ilosc SKU '[Szt']]]=0,0,MOD(Table13[[#This Row],[Zamówienie - Ilosc SKU '[Szt']]],Table13[[#This Row],[Min. Ilość Zam. Sku]])-0.5)</f>
        <v>0</v>
      </c>
      <c r="W154" s="31">
        <f>Table13[[#This Row],[Сena SKU Po Wszystkich Rabatach]]*U154</f>
        <v>0</v>
      </c>
      <c r="X154" s="33" t="str">
        <f>IF(Table13[[#This Row],[Zamówienie - Ilosc SKU '[Szt']]]=0,"Niezamówione produkty","Zamówione produkty")</f>
        <v>Niezamówione produkty</v>
      </c>
      <c r="Y154" s="34" t="s">
        <v>90</v>
      </c>
      <c r="Z154" s="34">
        <v>10</v>
      </c>
      <c r="AA154" s="34">
        <v>280</v>
      </c>
      <c r="AB154" s="34">
        <v>2520</v>
      </c>
      <c r="AC154" s="34">
        <f>+Table13[[#This Row],[Na Palecie]]/Table13[[#This Row],[W Outer]]</f>
        <v>252</v>
      </c>
      <c r="AD154" s="34">
        <f>+Table13[[#This Row],[Na Palecie]]/Table13[[#This Row],[Na 
Warstwie]]</f>
        <v>9</v>
      </c>
      <c r="AE154" s="37" t="s">
        <v>478</v>
      </c>
      <c r="AF154" s="37" t="s">
        <v>90</v>
      </c>
      <c r="AG154" s="37" t="s">
        <v>479</v>
      </c>
      <c r="AH154" s="37" t="s">
        <v>6413</v>
      </c>
      <c r="AI154" s="37"/>
      <c r="AJ154" s="37" t="s">
        <v>6697</v>
      </c>
      <c r="AK154" s="37" t="s">
        <v>154</v>
      </c>
      <c r="AL154" s="37" t="str">
        <f>_xlfn.XLOOKUP(Table13[[#This Row],[Rabat Indywidualny]],'PC2 code'!A:A,'PC2 code'!B:B,0)</f>
        <v>00</v>
      </c>
    </row>
    <row r="155" spans="1:42" ht="15.75" customHeight="1" x14ac:dyDescent="0.35">
      <c r="A155" s="73" t="s">
        <v>5399</v>
      </c>
      <c r="B155" s="73" t="str">
        <f>TEXT(Table13[[#This Row],[Kod EAN 
(Sku)]],"0000000000000")</f>
        <v>3086123714243</v>
      </c>
      <c r="C155" s="78" t="str">
        <f>IF(AND(Table13[[#This Row],[Kod EAN 
(Szt)]]&lt;&gt;0,Table13[[#This Row],[Kod EAN 
(Szt)]]&lt;&gt;"0"),TEXT(Table13[[#This Row],[Kod EAN 
(Szt)]],"0000000000000"),"")</f>
        <v/>
      </c>
      <c r="D155" s="79" t="s">
        <v>480</v>
      </c>
      <c r="E155" s="27" t="s">
        <v>7</v>
      </c>
      <c r="F155" s="28" t="s">
        <v>89</v>
      </c>
      <c r="G155" s="29"/>
      <c r="H155" s="66">
        <v>29.83</v>
      </c>
      <c r="I155" s="67"/>
      <c r="J155" s="51">
        <f>Table13[[#This Row],[Cena Netto]]*(1-Table13[[#This Row],[Rabat Długoterminowy]])</f>
        <v>29.83</v>
      </c>
      <c r="K155" s="80">
        <f>IF(TRIM($D$8)='Payment Term'!A$1,1-(1-$D$9)*(1-2%),$D$9)</f>
        <v>0.25</v>
      </c>
      <c r="L155" s="35">
        <v>0.1</v>
      </c>
      <c r="M155" s="81">
        <f>1-(1-Table13[[#This Row],[Rabat Długoterminowy]])*(1-Table13[[#This Row],[Dodatkowy rabat kwartału (składany)]])</f>
        <v>9.9999999999999978E-2</v>
      </c>
      <c r="N155" s="52">
        <v>0</v>
      </c>
      <c r="O155" s="31">
        <f>ROUND(Table13[[#This Row],[Cena Netto Po Rabacie Długoterminowym]]*(1-Table13[[#This Row],[Rabat Podstawowy]])*(1-Table13[[#This Row],[Dodatkowy rabat kwartału (składany)]])*(1-Table13[[#This Row],[Rabat Indywidualny]]),2)</f>
        <v>20.14</v>
      </c>
      <c r="P155" s="31">
        <f>Table13[[#This Row],[Сena SKU Po Wszystkich Rabatach]]/Table13[[#This Row],[Szt/
Opak.]]</f>
        <v>6.7133333333333338</v>
      </c>
      <c r="Q155" s="94" t="s">
        <v>6203</v>
      </c>
      <c r="R155" s="36" t="s">
        <v>2440</v>
      </c>
      <c r="S155" s="91">
        <f>IF(ISERROR(Table13[[#This Row],[W Inner]]),Table13[[#This Row],[W Outer]],IF(AND(Table13[[#This Row],[W Inner]]&gt;0,Table13[[#This Row],[W Inner]]&lt;&gt;"0"),Table13[[#This Row],[W Inner]],Table13[[#This Row],[W Outer]]))</f>
        <v>10</v>
      </c>
      <c r="T155" s="86"/>
      <c r="U1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5" s="49">
        <f>IF(Table13[[#This Row],[Zamówienie - Ilosc SKU '[Szt']]]=0,0,MOD(Table13[[#This Row],[Zamówienie - Ilosc SKU '[Szt']]],Table13[[#This Row],[Min. Ilość Zam. Sku]])-0.5)</f>
        <v>0</v>
      </c>
      <c r="W155" s="31">
        <f>Table13[[#This Row],[Сena SKU Po Wszystkich Rabatach]]*U155</f>
        <v>0</v>
      </c>
      <c r="X155" s="33" t="str">
        <f>IF(Table13[[#This Row],[Zamówienie - Ilosc SKU '[Szt']]]=0,"Niezamówione produkty","Zamówione produkty")</f>
        <v>Niezamówione produkty</v>
      </c>
      <c r="Y155" s="34" t="s">
        <v>90</v>
      </c>
      <c r="Z155" s="34">
        <v>10</v>
      </c>
      <c r="AA155" s="34">
        <v>280</v>
      </c>
      <c r="AB155" s="34">
        <v>2520</v>
      </c>
      <c r="AC155" s="34">
        <f>+Table13[[#This Row],[Na Palecie]]/Table13[[#This Row],[W Outer]]</f>
        <v>252</v>
      </c>
      <c r="AD155" s="34">
        <f>+Table13[[#This Row],[Na Palecie]]/Table13[[#This Row],[Na 
Warstwie]]</f>
        <v>9</v>
      </c>
      <c r="AE155" s="37" t="s">
        <v>481</v>
      </c>
      <c r="AF155" s="37" t="s">
        <v>90</v>
      </c>
      <c r="AG155" s="37" t="s">
        <v>482</v>
      </c>
      <c r="AH155" s="37" t="s">
        <v>6414</v>
      </c>
      <c r="AI155" s="37"/>
      <c r="AJ155" s="37" t="s">
        <v>6697</v>
      </c>
      <c r="AK155" s="37" t="s">
        <v>154</v>
      </c>
      <c r="AL155" s="37" t="str">
        <f>_xlfn.XLOOKUP(Table13[[#This Row],[Rabat Indywidualny]],'PC2 code'!A:A,'PC2 code'!B:B,0)</f>
        <v>00</v>
      </c>
    </row>
    <row r="156" spans="1:42" ht="15.75" customHeight="1" x14ac:dyDescent="0.35">
      <c r="A156" s="73" t="s">
        <v>5400</v>
      </c>
      <c r="B156" s="73" t="str">
        <f>TEXT(Table13[[#This Row],[Kod EAN 
(Sku)]],"0000000000000")</f>
        <v>3086123744011</v>
      </c>
      <c r="C156" s="78" t="str">
        <f>IF(AND(Table13[[#This Row],[Kod EAN 
(Szt)]]&lt;&gt;0,Table13[[#This Row],[Kod EAN 
(Szt)]]&lt;&gt;"0"),TEXT(Table13[[#This Row],[Kod EAN 
(Szt)]],"0000000000000"),"")</f>
        <v/>
      </c>
      <c r="D156" s="79" t="s">
        <v>6015</v>
      </c>
      <c r="E156" s="27" t="s">
        <v>7</v>
      </c>
      <c r="F156" s="28" t="s">
        <v>89</v>
      </c>
      <c r="G156" s="29"/>
      <c r="H156" s="66">
        <v>31.9</v>
      </c>
      <c r="I156" s="67"/>
      <c r="J156" s="51">
        <f>Table13[[#This Row],[Cena Netto]]*(1-Table13[[#This Row],[Rabat Długoterminowy]])</f>
        <v>31.9</v>
      </c>
      <c r="K156" s="80">
        <f>IF(TRIM($D$8)='Payment Term'!A$1,1-(1-$D$9)*(1-2%),$D$9)</f>
        <v>0.25</v>
      </c>
      <c r="L156" s="35">
        <v>0.1</v>
      </c>
      <c r="M156" s="81">
        <f>1-(1-Table13[[#This Row],[Rabat Długoterminowy]])*(1-Table13[[#This Row],[Dodatkowy rabat kwartału (składany)]])</f>
        <v>9.9999999999999978E-2</v>
      </c>
      <c r="N156" s="52">
        <v>0</v>
      </c>
      <c r="O156" s="31">
        <f>ROUND(Table13[[#This Row],[Cena Netto Po Rabacie Długoterminowym]]*(1-Table13[[#This Row],[Rabat Podstawowy]])*(1-Table13[[#This Row],[Dodatkowy rabat kwartału (składany)]])*(1-Table13[[#This Row],[Rabat Indywidualny]]),2)</f>
        <v>21.53</v>
      </c>
      <c r="P156" s="31">
        <f>Table13[[#This Row],[Сena SKU Po Wszystkich Rabatach]]/Table13[[#This Row],[Szt/
Opak.]]</f>
        <v>4.306</v>
      </c>
      <c r="Q156" s="94" t="s">
        <v>6201</v>
      </c>
      <c r="R156" s="36" t="s">
        <v>2440</v>
      </c>
      <c r="S156" s="91">
        <f>IF(ISERROR(Table13[[#This Row],[W Inner]]),Table13[[#This Row],[W Outer]],IF(AND(Table13[[#This Row],[W Inner]]&gt;0,Table13[[#This Row],[W Inner]]&lt;&gt;"0"),Table13[[#This Row],[W Inner]],Table13[[#This Row],[W Outer]]))</f>
        <v>10</v>
      </c>
      <c r="T156" s="86"/>
      <c r="U1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6" s="49">
        <f>IF(Table13[[#This Row],[Zamówienie - Ilosc SKU '[Szt']]]=0,0,MOD(Table13[[#This Row],[Zamówienie - Ilosc SKU '[Szt']]],Table13[[#This Row],[Min. Ilość Zam. Sku]])-0.5)</f>
        <v>0</v>
      </c>
      <c r="W156" s="31">
        <f>Table13[[#This Row],[Сena SKU Po Wszystkich Rabatach]]*U156</f>
        <v>0</v>
      </c>
      <c r="X156" s="33" t="str">
        <f>IF(Table13[[#This Row],[Zamówienie - Ilosc SKU '[Szt']]]=0,"Niezamówione produkty","Zamówione produkty")</f>
        <v>Niezamówione produkty</v>
      </c>
      <c r="Y156" s="34" t="s">
        <v>90</v>
      </c>
      <c r="Z156" s="34">
        <v>10</v>
      </c>
      <c r="AA156" s="34">
        <v>280</v>
      </c>
      <c r="AB156" s="34">
        <v>1680</v>
      </c>
      <c r="AC156" s="34">
        <f>+Table13[[#This Row],[Na Palecie]]/Table13[[#This Row],[W Outer]]</f>
        <v>168</v>
      </c>
      <c r="AD156" s="34">
        <f>+Table13[[#This Row],[Na Palecie]]/Table13[[#This Row],[Na 
Warstwie]]</f>
        <v>6</v>
      </c>
      <c r="AE156" s="37" t="s">
        <v>6242</v>
      </c>
      <c r="AF156" s="37" t="s">
        <v>90</v>
      </c>
      <c r="AG156" s="37" t="s">
        <v>6415</v>
      </c>
      <c r="AH156" s="37" t="s">
        <v>6416</v>
      </c>
      <c r="AI156" s="37"/>
      <c r="AJ156" s="37" t="s">
        <v>6697</v>
      </c>
      <c r="AK156" s="37" t="s">
        <v>154</v>
      </c>
      <c r="AL156" s="37" t="str">
        <f>_xlfn.XLOOKUP(Table13[[#This Row],[Rabat Indywidualny]],'PC2 code'!A:A,'PC2 code'!B:B,0)</f>
        <v>00</v>
      </c>
    </row>
    <row r="157" spans="1:42" ht="15.75" customHeight="1" x14ac:dyDescent="0.35">
      <c r="A157" s="73" t="s">
        <v>5401</v>
      </c>
      <c r="B157" s="73" t="str">
        <f>TEXT(Table13[[#This Row],[Kod EAN 
(Sku)]],"0000000000000")</f>
        <v>3086123714281</v>
      </c>
      <c r="C157" s="78" t="str">
        <f>IF(AND(Table13[[#This Row],[Kod EAN 
(Szt)]]&lt;&gt;0,Table13[[#This Row],[Kod EAN 
(Szt)]]&lt;&gt;"0"),TEXT(Table13[[#This Row],[Kod EAN 
(Szt)]],"0000000000000"),"")</f>
        <v>3086123713895</v>
      </c>
      <c r="D157" s="79" t="s">
        <v>483</v>
      </c>
      <c r="E157" s="27" t="s">
        <v>7</v>
      </c>
      <c r="F157" s="28" t="s">
        <v>89</v>
      </c>
      <c r="G157" s="29"/>
      <c r="H157" s="66">
        <v>124.32</v>
      </c>
      <c r="I157" s="67">
        <v>0.15</v>
      </c>
      <c r="J157" s="51">
        <f>Table13[[#This Row],[Cena Netto]]*(1-Table13[[#This Row],[Rabat Długoterminowy]])</f>
        <v>105.672</v>
      </c>
      <c r="K157" s="80">
        <f>IF(TRIM($D$8)='Payment Term'!A$1,1-(1-$D$9)*(1-2%),$D$9)</f>
        <v>0.25</v>
      </c>
      <c r="L157" s="35">
        <v>0.15</v>
      </c>
      <c r="M157" s="81">
        <f>1-(1-Table13[[#This Row],[Rabat Długoterminowy]])*(1-Table13[[#This Row],[Dodatkowy rabat kwartału (składany)]])</f>
        <v>0.27750000000000008</v>
      </c>
      <c r="N157" s="52">
        <v>0</v>
      </c>
      <c r="O157" s="31">
        <f>ROUND(Table13[[#This Row],[Cena Netto Po Rabacie Długoterminowym]]*(1-Table13[[#This Row],[Rabat Podstawowy]])*(1-Table13[[#This Row],[Dodatkowy rabat kwartału (składany)]])*(1-Table13[[#This Row],[Rabat Indywidualny]]),2)</f>
        <v>67.37</v>
      </c>
      <c r="P157" s="31">
        <f>Table13[[#This Row],[Сena SKU Po Wszystkich Rabatach]]/Table13[[#This Row],[Szt/
Opak.]]</f>
        <v>5.6141666666666667</v>
      </c>
      <c r="Q157" s="94" t="s">
        <v>2444</v>
      </c>
      <c r="R157" s="36" t="s">
        <v>6200</v>
      </c>
      <c r="S157" s="91">
        <f>IF(ISERROR(Table13[[#This Row],[W Inner]]),Table13[[#This Row],[W Outer]],IF(AND(Table13[[#This Row],[W Inner]]&gt;0,Table13[[#This Row],[W Inner]]&lt;&gt;"0"),Table13[[#This Row],[W Inner]],Table13[[#This Row],[W Outer]]))</f>
        <v>18</v>
      </c>
      <c r="T157" s="86"/>
      <c r="U1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7" s="49">
        <f>IF(Table13[[#This Row],[Zamówienie - Ilosc SKU '[Szt']]]=0,0,MOD(Table13[[#This Row],[Zamówienie - Ilosc SKU '[Szt']]],Table13[[#This Row],[Min. Ilość Zam. Sku]])-0.5)</f>
        <v>0</v>
      </c>
      <c r="W157" s="31">
        <f>Table13[[#This Row],[Сena SKU Po Wszystkich Rabatach]]*U157</f>
        <v>0</v>
      </c>
      <c r="X157" s="33" t="str">
        <f>IF(Table13[[#This Row],[Zamówienie - Ilosc SKU '[Szt']]]=0,"Niezamówione produkty","Zamówione produkty")</f>
        <v>Niezamówione produkty</v>
      </c>
      <c r="Y157" s="34" t="s">
        <v>90</v>
      </c>
      <c r="Z157" s="34">
        <v>18</v>
      </c>
      <c r="AA157" s="34">
        <v>306</v>
      </c>
      <c r="AB157" s="34">
        <v>1836</v>
      </c>
      <c r="AC157" s="34">
        <f>+Table13[[#This Row],[Na Palecie]]/Table13[[#This Row],[W Outer]]</f>
        <v>102</v>
      </c>
      <c r="AD157" s="34">
        <f>+Table13[[#This Row],[Na Palecie]]/Table13[[#This Row],[Na 
Warstwie]]</f>
        <v>6</v>
      </c>
      <c r="AE157" s="37" t="s">
        <v>484</v>
      </c>
      <c r="AF157" s="37" t="s">
        <v>485</v>
      </c>
      <c r="AG157" s="37" t="s">
        <v>486</v>
      </c>
      <c r="AH157" s="37" t="s">
        <v>487</v>
      </c>
      <c r="AI157" s="37"/>
      <c r="AJ157" s="37" t="s">
        <v>6697</v>
      </c>
      <c r="AK157" s="37" t="s">
        <v>154</v>
      </c>
      <c r="AL157" s="37" t="str">
        <f>_xlfn.XLOOKUP(Table13[[#This Row],[Rabat Indywidualny]],'PC2 code'!A:A,'PC2 code'!B:B,0)</f>
        <v>00</v>
      </c>
    </row>
    <row r="158" spans="1:42" s="64" customFormat="1" ht="15.75" customHeight="1" x14ac:dyDescent="0.35">
      <c r="A158" s="73" t="s">
        <v>5402</v>
      </c>
      <c r="B158" s="73" t="str">
        <f>TEXT(Table13[[#This Row],[Kod EAN 
(Sku)]],"0000000000000")</f>
        <v>3086123709003</v>
      </c>
      <c r="C158" s="78" t="str">
        <f>IF(AND(Table13[[#This Row],[Kod EAN 
(Szt)]]&lt;&gt;0,Table13[[#This Row],[Kod EAN 
(Szt)]]&lt;&gt;"0"),TEXT(Table13[[#This Row],[Kod EAN 
(Szt)]],"0000000000000"),"")</f>
        <v/>
      </c>
      <c r="D158" s="79" t="s">
        <v>488</v>
      </c>
      <c r="E158" s="27" t="s">
        <v>7</v>
      </c>
      <c r="F158" s="28" t="s">
        <v>89</v>
      </c>
      <c r="G158" s="29"/>
      <c r="H158" s="66">
        <v>11.06</v>
      </c>
      <c r="I158" s="67"/>
      <c r="J158" s="51">
        <f>Table13[[#This Row],[Cena Netto]]*(1-Table13[[#This Row],[Rabat Długoterminowy]])</f>
        <v>11.06</v>
      </c>
      <c r="K158" s="80">
        <f>IF(TRIM($D$8)='Payment Term'!A$1,1-(1-$D$9)*(1-2%),$D$9)</f>
        <v>0.25</v>
      </c>
      <c r="L158" s="35">
        <v>0.1</v>
      </c>
      <c r="M158" s="81">
        <f>1-(1-Table13[[#This Row],[Rabat Długoterminowy]])*(1-Table13[[#This Row],[Dodatkowy rabat kwartału (składany)]])</f>
        <v>9.9999999999999978E-2</v>
      </c>
      <c r="N158" s="52">
        <v>0</v>
      </c>
      <c r="O158" s="31">
        <f>ROUND(Table13[[#This Row],[Cena Netto Po Rabacie Długoterminowym]]*(1-Table13[[#This Row],[Rabat Podstawowy]])*(1-Table13[[#This Row],[Dodatkowy rabat kwartału (składany)]])*(1-Table13[[#This Row],[Rabat Indywidualny]]),2)</f>
        <v>7.47</v>
      </c>
      <c r="P158" s="31">
        <f>Table13[[#This Row],[Сena SKU Po Wszystkich Rabatach]]/Table13[[#This Row],[Szt/
Opak.]]</f>
        <v>7.47</v>
      </c>
      <c r="Q158" s="94" t="s">
        <v>6200</v>
      </c>
      <c r="R158" s="36" t="s">
        <v>2440</v>
      </c>
      <c r="S158" s="91">
        <f>IF(ISERROR(Table13[[#This Row],[W Inner]]),Table13[[#This Row],[W Outer]],IF(AND(Table13[[#This Row],[W Inner]]&gt;0,Table13[[#This Row],[W Inner]]&lt;&gt;"0"),Table13[[#This Row],[W Inner]],Table13[[#This Row],[W Outer]]))</f>
        <v>10</v>
      </c>
      <c r="T158" s="86"/>
      <c r="U1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8" s="49">
        <f>IF(Table13[[#This Row],[Zamówienie - Ilosc SKU '[Szt']]]=0,0,MOD(Table13[[#This Row],[Zamówienie - Ilosc SKU '[Szt']]],Table13[[#This Row],[Min. Ilość Zam. Sku]])-0.5)</f>
        <v>0</v>
      </c>
      <c r="W158" s="31">
        <f>Table13[[#This Row],[Сena SKU Po Wszystkich Rabatach]]*U158</f>
        <v>0</v>
      </c>
      <c r="X158" s="33" t="str">
        <f>IF(Table13[[#This Row],[Zamówienie - Ilosc SKU '[Szt']]]=0,"Niezamówione produkty","Zamówione produkty")</f>
        <v>Niezamówione produkty</v>
      </c>
      <c r="Y158" s="34" t="s">
        <v>90</v>
      </c>
      <c r="Z158" s="34">
        <v>10</v>
      </c>
      <c r="AA158" s="34">
        <v>280</v>
      </c>
      <c r="AB158" s="34">
        <v>2520</v>
      </c>
      <c r="AC158" s="34">
        <f>+Table13[[#This Row],[Na Palecie]]/Table13[[#This Row],[W Outer]]</f>
        <v>252</v>
      </c>
      <c r="AD158" s="34">
        <f>+Table13[[#This Row],[Na Palecie]]/Table13[[#This Row],[Na 
Warstwie]]</f>
        <v>9</v>
      </c>
      <c r="AE158" s="37" t="s">
        <v>489</v>
      </c>
      <c r="AF158" s="37" t="s">
        <v>90</v>
      </c>
      <c r="AG158" s="37" t="s">
        <v>490</v>
      </c>
      <c r="AH158" s="37" t="s">
        <v>6417</v>
      </c>
      <c r="AI158" s="37"/>
      <c r="AJ158" s="37" t="s">
        <v>6697</v>
      </c>
      <c r="AK158" s="37" t="s">
        <v>154</v>
      </c>
      <c r="AL158" s="37" t="str">
        <f>_xlfn.XLOOKUP(Table13[[#This Row],[Rabat Indywidualny]],'PC2 code'!A:A,'PC2 code'!B:B,0)</f>
        <v>00</v>
      </c>
      <c r="AM158" s="9"/>
      <c r="AP158" s="9"/>
    </row>
    <row r="159" spans="1:42" s="64" customFormat="1" ht="15.75" customHeight="1" x14ac:dyDescent="0.35">
      <c r="A159" s="73" t="s">
        <v>5403</v>
      </c>
      <c r="B159" s="73" t="str">
        <f>TEXT(Table13[[#This Row],[Kod EAN 
(Sku)]],"0000000000000")</f>
        <v>3086123715363</v>
      </c>
      <c r="C159" s="78" t="str">
        <f>IF(AND(Table13[[#This Row],[Kod EAN 
(Szt)]]&lt;&gt;0,Table13[[#This Row],[Kod EAN 
(Szt)]]&lt;&gt;"0"),TEXT(Table13[[#This Row],[Kod EAN 
(Szt)]],"0000000000000"),"")</f>
        <v/>
      </c>
      <c r="D159" s="79" t="s">
        <v>491</v>
      </c>
      <c r="E159" s="27" t="s">
        <v>7</v>
      </c>
      <c r="F159" s="28" t="s">
        <v>89</v>
      </c>
      <c r="G159" s="29"/>
      <c r="H159" s="66">
        <v>29.83</v>
      </c>
      <c r="I159" s="67"/>
      <c r="J159" s="51">
        <f>Table13[[#This Row],[Cena Netto]]*(1-Table13[[#This Row],[Rabat Długoterminowy]])</f>
        <v>29.83</v>
      </c>
      <c r="K159" s="80">
        <f>IF(TRIM($D$8)='Payment Term'!A$1,1-(1-$D$9)*(1-2%),$D$9)</f>
        <v>0.25</v>
      </c>
      <c r="L159" s="35">
        <v>0.1</v>
      </c>
      <c r="M159" s="81">
        <f>1-(1-Table13[[#This Row],[Rabat Długoterminowy]])*(1-Table13[[#This Row],[Dodatkowy rabat kwartału (składany)]])</f>
        <v>9.9999999999999978E-2</v>
      </c>
      <c r="N159" s="52">
        <v>0</v>
      </c>
      <c r="O159" s="31">
        <f>ROUND(Table13[[#This Row],[Cena Netto Po Rabacie Długoterminowym]]*(1-Table13[[#This Row],[Rabat Podstawowy]])*(1-Table13[[#This Row],[Dodatkowy rabat kwartału (składany)]])*(1-Table13[[#This Row],[Rabat Indywidualny]]),2)</f>
        <v>20.14</v>
      </c>
      <c r="P159" s="31">
        <f>Table13[[#This Row],[Сena SKU Po Wszystkich Rabatach]]/Table13[[#This Row],[Szt/
Opak.]]</f>
        <v>6.7133333333333338</v>
      </c>
      <c r="Q159" s="94" t="s">
        <v>6203</v>
      </c>
      <c r="R159" s="36" t="s">
        <v>2440</v>
      </c>
      <c r="S159" s="91">
        <f>IF(ISERROR(Table13[[#This Row],[W Inner]]),Table13[[#This Row],[W Outer]],IF(AND(Table13[[#This Row],[W Inner]]&gt;0,Table13[[#This Row],[W Inner]]&lt;&gt;"0"),Table13[[#This Row],[W Inner]],Table13[[#This Row],[W Outer]]))</f>
        <v>10</v>
      </c>
      <c r="T159" s="86"/>
      <c r="U1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59" s="49">
        <f>IF(Table13[[#This Row],[Zamówienie - Ilosc SKU '[Szt']]]=0,0,MOD(Table13[[#This Row],[Zamówienie - Ilosc SKU '[Szt']]],Table13[[#This Row],[Min. Ilość Zam. Sku]])-0.5)</f>
        <v>0</v>
      </c>
      <c r="W159" s="31">
        <f>Table13[[#This Row],[Сena SKU Po Wszystkich Rabatach]]*U159</f>
        <v>0</v>
      </c>
      <c r="X159" s="33" t="str">
        <f>IF(Table13[[#This Row],[Zamówienie - Ilosc SKU '[Szt']]]=0,"Niezamówione produkty","Zamówione produkty")</f>
        <v>Niezamówione produkty</v>
      </c>
      <c r="Y159" s="34" t="s">
        <v>90</v>
      </c>
      <c r="Z159" s="34">
        <v>10</v>
      </c>
      <c r="AA159" s="34">
        <v>280</v>
      </c>
      <c r="AB159" s="34">
        <v>2520</v>
      </c>
      <c r="AC159" s="34">
        <f>+Table13[[#This Row],[Na Palecie]]/Table13[[#This Row],[W Outer]]</f>
        <v>252</v>
      </c>
      <c r="AD159" s="34">
        <f>+Table13[[#This Row],[Na Palecie]]/Table13[[#This Row],[Na 
Warstwie]]</f>
        <v>9</v>
      </c>
      <c r="AE159" s="37" t="s">
        <v>492</v>
      </c>
      <c r="AF159" s="37" t="s">
        <v>90</v>
      </c>
      <c r="AG159" s="37" t="s">
        <v>493</v>
      </c>
      <c r="AH159" s="37" t="s">
        <v>6418</v>
      </c>
      <c r="AI159" s="37"/>
      <c r="AJ159" s="37" t="s">
        <v>6697</v>
      </c>
      <c r="AK159" s="37" t="s">
        <v>154</v>
      </c>
      <c r="AL159" s="37" t="str">
        <f>_xlfn.XLOOKUP(Table13[[#This Row],[Rabat Indywidualny]],'PC2 code'!A:A,'PC2 code'!B:B,0)</f>
        <v>00</v>
      </c>
      <c r="AM159" s="9"/>
      <c r="AP159" s="9"/>
    </row>
    <row r="160" spans="1:42" s="64" customFormat="1" ht="15.75" customHeight="1" x14ac:dyDescent="0.35">
      <c r="A160" s="73" t="s">
        <v>5404</v>
      </c>
      <c r="B160" s="73" t="str">
        <f>TEXT(Table13[[#This Row],[Kod EAN 
(Sku)]],"0000000000000")</f>
        <v>3086123704213</v>
      </c>
      <c r="C160" s="78" t="str">
        <f>IF(AND(Table13[[#This Row],[Kod EAN 
(Szt)]]&lt;&gt;0,Table13[[#This Row],[Kod EAN 
(Szt)]]&lt;&gt;"0"),TEXT(Table13[[#This Row],[Kod EAN 
(Szt)]],"0000000000000"),"")</f>
        <v>3086123694064</v>
      </c>
      <c r="D160" s="79" t="s">
        <v>494</v>
      </c>
      <c r="E160" s="27" t="s">
        <v>7</v>
      </c>
      <c r="F160" s="28" t="s">
        <v>89</v>
      </c>
      <c r="G160" s="29"/>
      <c r="H160" s="66">
        <v>124.32</v>
      </c>
      <c r="I160" s="67">
        <v>0.15</v>
      </c>
      <c r="J160" s="51">
        <f>Table13[[#This Row],[Cena Netto]]*(1-Table13[[#This Row],[Rabat Długoterminowy]])</f>
        <v>105.672</v>
      </c>
      <c r="K160" s="80">
        <f>IF(TRIM($D$8)='Payment Term'!A$1,1-(1-$D$9)*(1-2%),$D$9)</f>
        <v>0.25</v>
      </c>
      <c r="L160" s="35">
        <v>0.1</v>
      </c>
      <c r="M160" s="81">
        <f>1-(1-Table13[[#This Row],[Rabat Długoterminowy]])*(1-Table13[[#This Row],[Dodatkowy rabat kwartału (składany)]])</f>
        <v>0.23499999999999999</v>
      </c>
      <c r="N160" s="52">
        <v>0</v>
      </c>
      <c r="O160" s="31">
        <f>ROUND(Table13[[#This Row],[Cena Netto Po Rabacie Długoterminowym]]*(1-Table13[[#This Row],[Rabat Podstawowy]])*(1-Table13[[#This Row],[Dodatkowy rabat kwartału (składany)]])*(1-Table13[[#This Row],[Rabat Indywidualny]]),2)</f>
        <v>71.33</v>
      </c>
      <c r="P160" s="31">
        <f>Table13[[#This Row],[Сena SKU Po Wszystkich Rabatach]]/Table13[[#This Row],[Szt/
Opak.]]</f>
        <v>5.9441666666666668</v>
      </c>
      <c r="Q160" s="94" t="s">
        <v>2444</v>
      </c>
      <c r="R160" s="36" t="s">
        <v>6200</v>
      </c>
      <c r="S160" s="91">
        <f>IF(ISERROR(Table13[[#This Row],[W Inner]]),Table13[[#This Row],[W Outer]],IF(AND(Table13[[#This Row],[W Inner]]&gt;0,Table13[[#This Row],[W Inner]]&lt;&gt;"0"),Table13[[#This Row],[W Inner]],Table13[[#This Row],[W Outer]]))</f>
        <v>18</v>
      </c>
      <c r="T160" s="86"/>
      <c r="U1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0" s="49">
        <f>IF(Table13[[#This Row],[Zamówienie - Ilosc SKU '[Szt']]]=0,0,MOD(Table13[[#This Row],[Zamówienie - Ilosc SKU '[Szt']]],Table13[[#This Row],[Min. Ilość Zam. Sku]])-0.5)</f>
        <v>0</v>
      </c>
      <c r="W160" s="31">
        <f>Table13[[#This Row],[Сena SKU Po Wszystkich Rabatach]]*U160</f>
        <v>0</v>
      </c>
      <c r="X160" s="33" t="str">
        <f>IF(Table13[[#This Row],[Zamówienie - Ilosc SKU '[Szt']]]=0,"Niezamówione produkty","Zamówione produkty")</f>
        <v>Niezamówione produkty</v>
      </c>
      <c r="Y160" s="34" t="s">
        <v>90</v>
      </c>
      <c r="Z160" s="34">
        <v>18</v>
      </c>
      <c r="AA160" s="34">
        <v>306</v>
      </c>
      <c r="AB160" s="34">
        <v>1836</v>
      </c>
      <c r="AC160" s="34">
        <f>+Table13[[#This Row],[Na Palecie]]/Table13[[#This Row],[W Outer]]</f>
        <v>102</v>
      </c>
      <c r="AD160" s="34">
        <f>+Table13[[#This Row],[Na Palecie]]/Table13[[#This Row],[Na 
Warstwie]]</f>
        <v>6</v>
      </c>
      <c r="AE160" s="37" t="s">
        <v>495</v>
      </c>
      <c r="AF160" s="37" t="s">
        <v>496</v>
      </c>
      <c r="AG160" s="37" t="s">
        <v>497</v>
      </c>
      <c r="AH160" s="37" t="s">
        <v>498</v>
      </c>
      <c r="AI160" s="37"/>
      <c r="AJ160" s="37" t="s">
        <v>6697</v>
      </c>
      <c r="AK160" s="37" t="s">
        <v>154</v>
      </c>
      <c r="AL160" s="37" t="str">
        <f>_xlfn.XLOOKUP(Table13[[#This Row],[Rabat Indywidualny]],'PC2 code'!A:A,'PC2 code'!B:B,0)</f>
        <v>00</v>
      </c>
      <c r="AM160" s="9"/>
      <c r="AP160" s="9"/>
    </row>
    <row r="161" spans="1:42" s="64" customFormat="1" ht="15.75" customHeight="1" x14ac:dyDescent="0.35">
      <c r="A161" s="73" t="s">
        <v>5405</v>
      </c>
      <c r="B161" s="73" t="str">
        <f>TEXT(Table13[[#This Row],[Kod EAN 
(Sku)]],"0000000000000")</f>
        <v>3086123542723</v>
      </c>
      <c r="C161" s="78" t="str">
        <f>IF(AND(Table13[[#This Row],[Kod EAN 
(Szt)]]&lt;&gt;0,Table13[[#This Row],[Kod EAN 
(Szt)]]&lt;&gt;"0"),TEXT(Table13[[#This Row],[Kod EAN 
(Szt)]],"0000000000000"),"")</f>
        <v/>
      </c>
      <c r="D161" s="79" t="s">
        <v>499</v>
      </c>
      <c r="E161" s="27" t="s">
        <v>7</v>
      </c>
      <c r="F161" s="28" t="s">
        <v>89</v>
      </c>
      <c r="G161" s="29"/>
      <c r="H161" s="66">
        <v>11.06</v>
      </c>
      <c r="I161" s="67"/>
      <c r="J161" s="51">
        <f>Table13[[#This Row],[Cena Netto]]*(1-Table13[[#This Row],[Rabat Długoterminowy]])</f>
        <v>11.06</v>
      </c>
      <c r="K161" s="80">
        <f>IF(TRIM($D$8)='Payment Term'!A$1,1-(1-$D$9)*(1-2%),$D$9)</f>
        <v>0.25</v>
      </c>
      <c r="L161" s="35">
        <v>0.1</v>
      </c>
      <c r="M161" s="81">
        <f>1-(1-Table13[[#This Row],[Rabat Długoterminowy]])*(1-Table13[[#This Row],[Dodatkowy rabat kwartału (składany)]])</f>
        <v>9.9999999999999978E-2</v>
      </c>
      <c r="N161" s="52">
        <v>0</v>
      </c>
      <c r="O161" s="31">
        <f>ROUND(Table13[[#This Row],[Cena Netto Po Rabacie Długoterminowym]]*(1-Table13[[#This Row],[Rabat Podstawowy]])*(1-Table13[[#This Row],[Dodatkowy rabat kwartału (składany)]])*(1-Table13[[#This Row],[Rabat Indywidualny]]),2)</f>
        <v>7.47</v>
      </c>
      <c r="P161" s="31">
        <f>Table13[[#This Row],[Сena SKU Po Wszystkich Rabatach]]/Table13[[#This Row],[Szt/
Opak.]]</f>
        <v>7.47</v>
      </c>
      <c r="Q161" s="94" t="s">
        <v>6200</v>
      </c>
      <c r="R161" s="36" t="s">
        <v>2460</v>
      </c>
      <c r="S161" s="91">
        <f>IF(ISERROR(Table13[[#This Row],[W Inner]]),Table13[[#This Row],[W Outer]],IF(AND(Table13[[#This Row],[W Inner]]&gt;0,Table13[[#This Row],[W Inner]]&lt;&gt;"0"),Table13[[#This Row],[W Inner]],Table13[[#This Row],[W Outer]]))</f>
        <v>20</v>
      </c>
      <c r="T161" s="86"/>
      <c r="U1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1" s="49">
        <f>IF(Table13[[#This Row],[Zamówienie - Ilosc SKU '[Szt']]]=0,0,MOD(Table13[[#This Row],[Zamówienie - Ilosc SKU '[Szt']]],Table13[[#This Row],[Min. Ilość Zam. Sku]])-0.5)</f>
        <v>0</v>
      </c>
      <c r="W161" s="31">
        <f>Table13[[#This Row],[Сena SKU Po Wszystkich Rabatach]]*U161</f>
        <v>0</v>
      </c>
      <c r="X161" s="33" t="str">
        <f>IF(Table13[[#This Row],[Zamówienie - Ilosc SKU '[Szt']]]=0,"Niezamówione produkty","Zamówione produkty")</f>
        <v>Niezamówione produkty</v>
      </c>
      <c r="Y161" s="34" t="s">
        <v>90</v>
      </c>
      <c r="Z161" s="34">
        <v>20</v>
      </c>
      <c r="AA161" s="34">
        <v>560</v>
      </c>
      <c r="AB161" s="34">
        <v>5040</v>
      </c>
      <c r="AC161" s="34">
        <f>+Table13[[#This Row],[Na Palecie]]/Table13[[#This Row],[W Outer]]</f>
        <v>252</v>
      </c>
      <c r="AD161" s="34">
        <f>+Table13[[#This Row],[Na Palecie]]/Table13[[#This Row],[Na 
Warstwie]]</f>
        <v>9</v>
      </c>
      <c r="AE161" s="37" t="s">
        <v>500</v>
      </c>
      <c r="AF161" s="37" t="s">
        <v>90</v>
      </c>
      <c r="AG161" s="37" t="s">
        <v>501</v>
      </c>
      <c r="AH161" s="37" t="s">
        <v>6419</v>
      </c>
      <c r="AI161" s="37"/>
      <c r="AJ161" s="37" t="s">
        <v>6697</v>
      </c>
      <c r="AK161" s="37" t="s">
        <v>154</v>
      </c>
      <c r="AL161" s="37" t="str">
        <f>_xlfn.XLOOKUP(Table13[[#This Row],[Rabat Indywidualny]],'PC2 code'!A:A,'PC2 code'!B:B,0)</f>
        <v>00</v>
      </c>
      <c r="AM161" s="9"/>
      <c r="AP161" s="9"/>
    </row>
    <row r="162" spans="1:42" s="64" customFormat="1" ht="15.75" customHeight="1" x14ac:dyDescent="0.35">
      <c r="A162" s="73" t="s">
        <v>5406</v>
      </c>
      <c r="B162" s="73" t="str">
        <f>TEXT(Table13[[#This Row],[Kod EAN 
(Sku)]],"0000000000000")</f>
        <v>3086123593909</v>
      </c>
      <c r="C162" s="78" t="str">
        <f>IF(AND(Table13[[#This Row],[Kod EAN 
(Szt)]]&lt;&gt;0,Table13[[#This Row],[Kod EAN 
(Szt)]]&lt;&gt;"0"),TEXT(Table13[[#This Row],[Kod EAN 
(Szt)]],"0000000000000"),"")</f>
        <v/>
      </c>
      <c r="D162" s="79" t="s">
        <v>502</v>
      </c>
      <c r="E162" s="27" t="s">
        <v>7</v>
      </c>
      <c r="F162" s="28" t="s">
        <v>89</v>
      </c>
      <c r="G162" s="29"/>
      <c r="H162" s="66">
        <v>29.83</v>
      </c>
      <c r="I162" s="67"/>
      <c r="J162" s="51">
        <f>Table13[[#This Row],[Cena Netto]]*(1-Table13[[#This Row],[Rabat Długoterminowy]])</f>
        <v>29.83</v>
      </c>
      <c r="K162" s="80">
        <f>IF(TRIM($D$8)='Payment Term'!A$1,1-(1-$D$9)*(1-2%),$D$9)</f>
        <v>0.25</v>
      </c>
      <c r="L162" s="35">
        <v>0.1</v>
      </c>
      <c r="M162" s="81">
        <f>1-(1-Table13[[#This Row],[Rabat Długoterminowy]])*(1-Table13[[#This Row],[Dodatkowy rabat kwartału (składany)]])</f>
        <v>9.9999999999999978E-2</v>
      </c>
      <c r="N162" s="52">
        <v>0</v>
      </c>
      <c r="O162" s="31">
        <f>ROUND(Table13[[#This Row],[Cena Netto Po Rabacie Długoterminowym]]*(1-Table13[[#This Row],[Rabat Podstawowy]])*(1-Table13[[#This Row],[Dodatkowy rabat kwartału (składany)]])*(1-Table13[[#This Row],[Rabat Indywidualny]]),2)</f>
        <v>20.14</v>
      </c>
      <c r="P162" s="31">
        <f>Table13[[#This Row],[Сena SKU Po Wszystkich Rabatach]]/Table13[[#This Row],[Szt/
Opak.]]</f>
        <v>6.7133333333333338</v>
      </c>
      <c r="Q162" s="94" t="s">
        <v>6203</v>
      </c>
      <c r="R162" s="36" t="s">
        <v>2460</v>
      </c>
      <c r="S162" s="91">
        <f>IF(ISERROR(Table13[[#This Row],[W Inner]]),Table13[[#This Row],[W Outer]],IF(AND(Table13[[#This Row],[W Inner]]&gt;0,Table13[[#This Row],[W Inner]]&lt;&gt;"0"),Table13[[#This Row],[W Inner]],Table13[[#This Row],[W Outer]]))</f>
        <v>20</v>
      </c>
      <c r="T162" s="86"/>
      <c r="U1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2" s="49">
        <f>IF(Table13[[#This Row],[Zamówienie - Ilosc SKU '[Szt']]]=0,0,MOD(Table13[[#This Row],[Zamówienie - Ilosc SKU '[Szt']]],Table13[[#This Row],[Min. Ilość Zam. Sku]])-0.5)</f>
        <v>0</v>
      </c>
      <c r="W162" s="31">
        <f>Table13[[#This Row],[Сena SKU Po Wszystkich Rabatach]]*U162</f>
        <v>0</v>
      </c>
      <c r="X162" s="33" t="str">
        <f>IF(Table13[[#This Row],[Zamówienie - Ilosc SKU '[Szt']]]=0,"Niezamówione produkty","Zamówione produkty")</f>
        <v>Niezamówione produkty</v>
      </c>
      <c r="Y162" s="34" t="s">
        <v>90</v>
      </c>
      <c r="Z162" s="34">
        <v>20</v>
      </c>
      <c r="AA162" s="34">
        <v>560</v>
      </c>
      <c r="AB162" s="34">
        <v>3360</v>
      </c>
      <c r="AC162" s="34">
        <f>+Table13[[#This Row],[Na Palecie]]/Table13[[#This Row],[W Outer]]</f>
        <v>168</v>
      </c>
      <c r="AD162" s="34">
        <f>+Table13[[#This Row],[Na Palecie]]/Table13[[#This Row],[Na 
Warstwie]]</f>
        <v>6</v>
      </c>
      <c r="AE162" s="37" t="s">
        <v>503</v>
      </c>
      <c r="AF162" s="37" t="s">
        <v>90</v>
      </c>
      <c r="AG162" s="37" t="s">
        <v>504</v>
      </c>
      <c r="AH162" s="37" t="s">
        <v>505</v>
      </c>
      <c r="AI162" s="37"/>
      <c r="AJ162" s="37" t="s">
        <v>6697</v>
      </c>
      <c r="AK162" s="37" t="s">
        <v>154</v>
      </c>
      <c r="AL162" s="37" t="str">
        <f>_xlfn.XLOOKUP(Table13[[#This Row],[Rabat Indywidualny]],'PC2 code'!A:A,'PC2 code'!B:B,0)</f>
        <v>00</v>
      </c>
      <c r="AM162" s="9"/>
      <c r="AP162" s="9"/>
    </row>
    <row r="163" spans="1:42" s="64" customFormat="1" ht="15.75" customHeight="1" x14ac:dyDescent="0.35">
      <c r="A163" s="73" t="s">
        <v>5407</v>
      </c>
      <c r="B163" s="73" t="str">
        <f>TEXT(Table13[[#This Row],[Kod EAN 
(Sku)]],"0000000000000")</f>
        <v>3086123542532</v>
      </c>
      <c r="C163" s="78" t="str">
        <f>IF(AND(Table13[[#This Row],[Kod EAN 
(Szt)]]&lt;&gt;0,Table13[[#This Row],[Kod EAN 
(Szt)]]&lt;&gt;"0"),TEXT(Table13[[#This Row],[Kod EAN 
(Szt)]],"0000000000000"),"")</f>
        <v/>
      </c>
      <c r="D163" s="79" t="s">
        <v>506</v>
      </c>
      <c r="E163" s="27" t="s">
        <v>7</v>
      </c>
      <c r="F163" s="28" t="s">
        <v>89</v>
      </c>
      <c r="G163" s="29"/>
      <c r="H163" s="66">
        <v>124.32</v>
      </c>
      <c r="I163" s="67">
        <v>0.15</v>
      </c>
      <c r="J163" s="51">
        <f>Table13[[#This Row],[Cena Netto]]*(1-Table13[[#This Row],[Rabat Długoterminowy]])</f>
        <v>105.672</v>
      </c>
      <c r="K163" s="80">
        <f>IF(TRIM($D$8)='Payment Term'!A$1,1-(1-$D$9)*(1-2%),$D$9)</f>
        <v>0.25</v>
      </c>
      <c r="L163" s="35">
        <v>0.15</v>
      </c>
      <c r="M163" s="81">
        <f>1-(1-Table13[[#This Row],[Rabat Długoterminowy]])*(1-Table13[[#This Row],[Dodatkowy rabat kwartału (składany)]])</f>
        <v>0.27750000000000008</v>
      </c>
      <c r="N163" s="52">
        <v>0</v>
      </c>
      <c r="O163" s="31">
        <f>ROUND(Table13[[#This Row],[Cena Netto Po Rabacie Długoterminowym]]*(1-Table13[[#This Row],[Rabat Podstawowy]])*(1-Table13[[#This Row],[Dodatkowy rabat kwartału (składany)]])*(1-Table13[[#This Row],[Rabat Indywidualny]]),2)</f>
        <v>67.37</v>
      </c>
      <c r="P163" s="31">
        <f>Table13[[#This Row],[Сena SKU Po Wszystkich Rabatach]]/Table13[[#This Row],[Szt/
Opak.]]</f>
        <v>5.6141666666666667</v>
      </c>
      <c r="Q163" s="94" t="s">
        <v>2444</v>
      </c>
      <c r="R163" s="36" t="s">
        <v>6200</v>
      </c>
      <c r="S163" s="91">
        <f>IF(ISERROR(Table13[[#This Row],[W Inner]]),Table13[[#This Row],[W Outer]],IF(AND(Table13[[#This Row],[W Inner]]&gt;0,Table13[[#This Row],[W Inner]]&lt;&gt;"0"),Table13[[#This Row],[W Inner]],Table13[[#This Row],[W Outer]]))</f>
        <v>18</v>
      </c>
      <c r="T163" s="86"/>
      <c r="U1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3" s="49">
        <f>IF(Table13[[#This Row],[Zamówienie - Ilosc SKU '[Szt']]]=0,0,MOD(Table13[[#This Row],[Zamówienie - Ilosc SKU '[Szt']]],Table13[[#This Row],[Min. Ilość Zam. Sku]])-0.5)</f>
        <v>0</v>
      </c>
      <c r="W163" s="31">
        <f>Table13[[#This Row],[Сena SKU Po Wszystkich Rabatach]]*U163</f>
        <v>0</v>
      </c>
      <c r="X163" s="33" t="str">
        <f>IF(Table13[[#This Row],[Zamówienie - Ilosc SKU '[Szt']]]=0,"Niezamówione produkty","Zamówione produkty")</f>
        <v>Niezamówione produkty</v>
      </c>
      <c r="Y163" s="34" t="s">
        <v>90</v>
      </c>
      <c r="Z163" s="34">
        <v>18</v>
      </c>
      <c r="AA163" s="34">
        <v>306</v>
      </c>
      <c r="AB163" s="34">
        <v>1836</v>
      </c>
      <c r="AC163" s="34">
        <f>+Table13[[#This Row],[Na Palecie]]/Table13[[#This Row],[W Outer]]</f>
        <v>102</v>
      </c>
      <c r="AD163" s="34">
        <f>+Table13[[#This Row],[Na Palecie]]/Table13[[#This Row],[Na 
Warstwie]]</f>
        <v>6</v>
      </c>
      <c r="AE163" s="37" t="s">
        <v>507</v>
      </c>
      <c r="AF163" s="37" t="s">
        <v>90</v>
      </c>
      <c r="AG163" s="37" t="s">
        <v>508</v>
      </c>
      <c r="AH163" s="37" t="s">
        <v>509</v>
      </c>
      <c r="AI163" s="37"/>
      <c r="AJ163" s="37" t="s">
        <v>6697</v>
      </c>
      <c r="AK163" s="37" t="s">
        <v>154</v>
      </c>
      <c r="AL163" s="37" t="str">
        <f>_xlfn.XLOOKUP(Table13[[#This Row],[Rabat Indywidualny]],'PC2 code'!A:A,'PC2 code'!B:B,0)</f>
        <v>00</v>
      </c>
      <c r="AM163" s="9"/>
      <c r="AP163" s="9"/>
    </row>
    <row r="164" spans="1:42" s="64" customFormat="1" ht="15.75" customHeight="1" x14ac:dyDescent="0.35">
      <c r="A164" s="73" t="s">
        <v>5408</v>
      </c>
      <c r="B164" s="73" t="str">
        <f>TEXT(Table13[[#This Row],[Kod EAN 
(Sku)]],"0000000000000")</f>
        <v>3086123214675</v>
      </c>
      <c r="C164" s="78" t="str">
        <f>IF(AND(Table13[[#This Row],[Kod EAN 
(Szt)]]&lt;&gt;0,Table13[[#This Row],[Kod EAN 
(Szt)]]&lt;&gt;"0"),TEXT(Table13[[#This Row],[Kod EAN 
(Szt)]],"0000000000000"),"")</f>
        <v/>
      </c>
      <c r="D164" s="79" t="s">
        <v>510</v>
      </c>
      <c r="E164" s="27" t="s">
        <v>7</v>
      </c>
      <c r="F164" s="28" t="s">
        <v>89</v>
      </c>
      <c r="G164" s="29"/>
      <c r="H164" s="66">
        <v>9.32</v>
      </c>
      <c r="I164" s="67"/>
      <c r="J164" s="51">
        <f>Table13[[#This Row],[Cena Netto]]*(1-Table13[[#This Row],[Rabat Długoterminowy]])</f>
        <v>9.32</v>
      </c>
      <c r="K164" s="80">
        <f>IF(TRIM($D$8)='Payment Term'!A$1,1-(1-$D$9)*(1-2%),$D$9)</f>
        <v>0.25</v>
      </c>
      <c r="L164" s="35">
        <v>0.1</v>
      </c>
      <c r="M164" s="81">
        <f>1-(1-Table13[[#This Row],[Rabat Długoterminowy]])*(1-Table13[[#This Row],[Dodatkowy rabat kwartału (składany)]])</f>
        <v>9.9999999999999978E-2</v>
      </c>
      <c r="N164" s="52">
        <v>0</v>
      </c>
      <c r="O164" s="31">
        <f>ROUND(Table13[[#This Row],[Cena Netto Po Rabacie Długoterminowym]]*(1-Table13[[#This Row],[Rabat Podstawowy]])*(1-Table13[[#This Row],[Dodatkowy rabat kwartału (składany)]])*(1-Table13[[#This Row],[Rabat Indywidualny]]),2)</f>
        <v>6.29</v>
      </c>
      <c r="P164" s="31">
        <f>Table13[[#This Row],[Сena SKU Po Wszystkich Rabatach]]/Table13[[#This Row],[Szt/
Opak.]]</f>
        <v>6.29</v>
      </c>
      <c r="Q164" s="94" t="s">
        <v>6200</v>
      </c>
      <c r="R164" s="36" t="s">
        <v>2460</v>
      </c>
      <c r="S164" s="91">
        <f>IF(ISERROR(Table13[[#This Row],[W Inner]]),Table13[[#This Row],[W Outer]],IF(AND(Table13[[#This Row],[W Inner]]&gt;0,Table13[[#This Row],[W Inner]]&lt;&gt;"0"),Table13[[#This Row],[W Inner]],Table13[[#This Row],[W Outer]]))</f>
        <v>20</v>
      </c>
      <c r="T164" s="86"/>
      <c r="U1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4" s="49">
        <f>IF(Table13[[#This Row],[Zamówienie - Ilosc SKU '[Szt']]]=0,0,MOD(Table13[[#This Row],[Zamówienie - Ilosc SKU '[Szt']]],Table13[[#This Row],[Min. Ilość Zam. Sku]])-0.5)</f>
        <v>0</v>
      </c>
      <c r="W164" s="31">
        <f>Table13[[#This Row],[Сena SKU Po Wszystkich Rabatach]]*U164</f>
        <v>0</v>
      </c>
      <c r="X164" s="33" t="str">
        <f>IF(Table13[[#This Row],[Zamówienie - Ilosc SKU '[Szt']]]=0,"Niezamówione produkty","Zamówione produkty")</f>
        <v>Niezamówione produkty</v>
      </c>
      <c r="Y164" s="34" t="s">
        <v>90</v>
      </c>
      <c r="Z164" s="34">
        <v>20</v>
      </c>
      <c r="AA164" s="34">
        <v>560</v>
      </c>
      <c r="AB164" s="34">
        <v>5040</v>
      </c>
      <c r="AC164" s="34">
        <f>+Table13[[#This Row],[Na Palecie]]/Table13[[#This Row],[W Outer]]</f>
        <v>252</v>
      </c>
      <c r="AD164" s="34">
        <f>+Table13[[#This Row],[Na Palecie]]/Table13[[#This Row],[Na 
Warstwie]]</f>
        <v>9</v>
      </c>
      <c r="AE164" s="37" t="s">
        <v>511</v>
      </c>
      <c r="AF164" s="37" t="s">
        <v>90</v>
      </c>
      <c r="AG164" s="37" t="s">
        <v>512</v>
      </c>
      <c r="AH164" s="37" t="s">
        <v>6420</v>
      </c>
      <c r="AI164" s="37"/>
      <c r="AJ164" s="37" t="s">
        <v>6697</v>
      </c>
      <c r="AK164" s="37" t="s">
        <v>154</v>
      </c>
      <c r="AL164" s="37" t="str">
        <f>_xlfn.XLOOKUP(Table13[[#This Row],[Rabat Indywidualny]],'PC2 code'!A:A,'PC2 code'!B:B,0)</f>
        <v>00</v>
      </c>
      <c r="AM164" s="9"/>
      <c r="AP164" s="9"/>
    </row>
    <row r="165" spans="1:42" s="64" customFormat="1" ht="15.75" customHeight="1" x14ac:dyDescent="0.35">
      <c r="A165" s="73" t="s">
        <v>5409</v>
      </c>
      <c r="B165" s="73" t="str">
        <f>TEXT(Table13[[#This Row],[Kod EAN 
(Sku)]],"0000000000000")</f>
        <v>3086123214743</v>
      </c>
      <c r="C165" s="78" t="str">
        <f>IF(AND(Table13[[#This Row],[Kod EAN 
(Szt)]]&lt;&gt;0,Table13[[#This Row],[Kod EAN 
(Szt)]]&lt;&gt;"0"),TEXT(Table13[[#This Row],[Kod EAN 
(Szt)]],"0000000000000"),"")</f>
        <v>3086123372375</v>
      </c>
      <c r="D165" s="79" t="s">
        <v>513</v>
      </c>
      <c r="E165" s="27" t="s">
        <v>7</v>
      </c>
      <c r="F165" s="28" t="s">
        <v>89</v>
      </c>
      <c r="G165" s="29"/>
      <c r="H165" s="66">
        <v>102.07</v>
      </c>
      <c r="I165" s="67">
        <v>0.2</v>
      </c>
      <c r="J165" s="51">
        <f>Table13[[#This Row],[Cena Netto]]*(1-Table13[[#This Row],[Rabat Długoterminowy]])</f>
        <v>81.656000000000006</v>
      </c>
      <c r="K165" s="80">
        <f>IF(TRIM($D$8)='Payment Term'!A$1,1-(1-$D$9)*(1-2%),$D$9)</f>
        <v>0.25</v>
      </c>
      <c r="L165" s="35">
        <v>0.1</v>
      </c>
      <c r="M165" s="81">
        <f>1-(1-Table13[[#This Row],[Rabat Długoterminowy]])*(1-Table13[[#This Row],[Dodatkowy rabat kwartału (składany)]])</f>
        <v>0.27999999999999992</v>
      </c>
      <c r="N165" s="52">
        <v>0</v>
      </c>
      <c r="O165" s="31">
        <f>ROUND(Table13[[#This Row],[Cena Netto Po Rabacie Długoterminowym]]*(1-Table13[[#This Row],[Rabat Podstawowy]])*(1-Table13[[#This Row],[Dodatkowy rabat kwartału (składany)]])*(1-Table13[[#This Row],[Rabat Indywidualny]]),2)</f>
        <v>55.12</v>
      </c>
      <c r="P165" s="31">
        <f>Table13[[#This Row],[Сena SKU Po Wszystkich Rabatach]]/Table13[[#This Row],[Szt/
Opak.]]</f>
        <v>4.5933333333333328</v>
      </c>
      <c r="Q165" s="94" t="s">
        <v>2444</v>
      </c>
      <c r="R165" s="36" t="s">
        <v>6200</v>
      </c>
      <c r="S165" s="91">
        <f>IF(ISERROR(Table13[[#This Row],[W Inner]]),Table13[[#This Row],[W Outer]],IF(AND(Table13[[#This Row],[W Inner]]&gt;0,Table13[[#This Row],[W Inner]]&lt;&gt;"0"),Table13[[#This Row],[W Inner]],Table13[[#This Row],[W Outer]]))</f>
        <v>18</v>
      </c>
      <c r="T165" s="86"/>
      <c r="U1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5" s="49">
        <f>IF(Table13[[#This Row],[Zamówienie - Ilosc SKU '[Szt']]]=0,0,MOD(Table13[[#This Row],[Zamówienie - Ilosc SKU '[Szt']]],Table13[[#This Row],[Min. Ilość Zam. Sku]])-0.5)</f>
        <v>0</v>
      </c>
      <c r="W165" s="31">
        <f>Table13[[#This Row],[Сena SKU Po Wszystkich Rabatach]]*U165</f>
        <v>0</v>
      </c>
      <c r="X165" s="33" t="str">
        <f>IF(Table13[[#This Row],[Zamówienie - Ilosc SKU '[Szt']]]=0,"Niezamówione produkty","Zamówione produkty")</f>
        <v>Niezamówione produkty</v>
      </c>
      <c r="Y165" s="34" t="s">
        <v>90</v>
      </c>
      <c r="Z165" s="34">
        <v>18</v>
      </c>
      <c r="AA165" s="34">
        <v>342</v>
      </c>
      <c r="AB165" s="34">
        <v>1710</v>
      </c>
      <c r="AC165" s="34">
        <f>+Table13[[#This Row],[Na Palecie]]/Table13[[#This Row],[W Outer]]</f>
        <v>95</v>
      </c>
      <c r="AD165" s="34">
        <f>+Table13[[#This Row],[Na Palecie]]/Table13[[#This Row],[Na 
Warstwie]]</f>
        <v>5</v>
      </c>
      <c r="AE165" s="37" t="s">
        <v>514</v>
      </c>
      <c r="AF165" s="37" t="s">
        <v>515</v>
      </c>
      <c r="AG165" s="37" t="s">
        <v>516</v>
      </c>
      <c r="AH165" s="37" t="s">
        <v>517</v>
      </c>
      <c r="AI165" s="37"/>
      <c r="AJ165" s="37" t="s">
        <v>6697</v>
      </c>
      <c r="AK165" s="37" t="s">
        <v>154</v>
      </c>
      <c r="AL165" s="37" t="str">
        <f>_xlfn.XLOOKUP(Table13[[#This Row],[Rabat Indywidualny]],'PC2 code'!A:A,'PC2 code'!B:B,0)</f>
        <v>00</v>
      </c>
      <c r="AM165" s="9"/>
      <c r="AP165" s="9"/>
    </row>
    <row r="166" spans="1:42" s="64" customFormat="1" ht="15.75" customHeight="1" x14ac:dyDescent="0.35">
      <c r="A166" s="73" t="s">
        <v>5410</v>
      </c>
      <c r="B166" s="73" t="str">
        <f>TEXT(Table13[[#This Row],[Kod EAN 
(Sku)]],"0000000000000")</f>
        <v>3086123249936</v>
      </c>
      <c r="C166" s="78" t="str">
        <f>IF(AND(Table13[[#This Row],[Kod EAN 
(Szt)]]&lt;&gt;0,Table13[[#This Row],[Kod EAN 
(Szt)]]&lt;&gt;"0"),TEXT(Table13[[#This Row],[Kod EAN 
(Szt)]],"0000000000000"),"")</f>
        <v/>
      </c>
      <c r="D166" s="79" t="s">
        <v>518</v>
      </c>
      <c r="E166" s="27" t="s">
        <v>7</v>
      </c>
      <c r="F166" s="28" t="s">
        <v>89</v>
      </c>
      <c r="G166" s="29"/>
      <c r="H166" s="66">
        <v>9.32</v>
      </c>
      <c r="I166" s="67"/>
      <c r="J166" s="51">
        <f>Table13[[#This Row],[Cena Netto]]*(1-Table13[[#This Row],[Rabat Długoterminowy]])</f>
        <v>9.32</v>
      </c>
      <c r="K166" s="80">
        <f>IF(TRIM($D$8)='Payment Term'!A$1,1-(1-$D$9)*(1-2%),$D$9)</f>
        <v>0.25</v>
      </c>
      <c r="L166" s="35">
        <v>0.1</v>
      </c>
      <c r="M166" s="81">
        <f>1-(1-Table13[[#This Row],[Rabat Długoterminowy]])*(1-Table13[[#This Row],[Dodatkowy rabat kwartału (składany)]])</f>
        <v>9.9999999999999978E-2</v>
      </c>
      <c r="N166" s="52">
        <v>0</v>
      </c>
      <c r="O166" s="31">
        <f>ROUND(Table13[[#This Row],[Cena Netto Po Rabacie Długoterminowym]]*(1-Table13[[#This Row],[Rabat Podstawowy]])*(1-Table13[[#This Row],[Dodatkowy rabat kwartału (składany)]])*(1-Table13[[#This Row],[Rabat Indywidualny]]),2)</f>
        <v>6.29</v>
      </c>
      <c r="P166" s="31">
        <f>Table13[[#This Row],[Сena SKU Po Wszystkich Rabatach]]/Table13[[#This Row],[Szt/
Opak.]]</f>
        <v>6.29</v>
      </c>
      <c r="Q166" s="94" t="s">
        <v>6200</v>
      </c>
      <c r="R166" s="36" t="s">
        <v>2460</v>
      </c>
      <c r="S166" s="91">
        <f>IF(ISERROR(Table13[[#This Row],[W Inner]]),Table13[[#This Row],[W Outer]],IF(AND(Table13[[#This Row],[W Inner]]&gt;0,Table13[[#This Row],[W Inner]]&lt;&gt;"0"),Table13[[#This Row],[W Inner]],Table13[[#This Row],[W Outer]]))</f>
        <v>20</v>
      </c>
      <c r="T166" s="86"/>
      <c r="U1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6" s="49">
        <f>IF(Table13[[#This Row],[Zamówienie - Ilosc SKU '[Szt']]]=0,0,MOD(Table13[[#This Row],[Zamówienie - Ilosc SKU '[Szt']]],Table13[[#This Row],[Min. Ilość Zam. Sku]])-0.5)</f>
        <v>0</v>
      </c>
      <c r="W166" s="31">
        <f>Table13[[#This Row],[Сena SKU Po Wszystkich Rabatach]]*U166</f>
        <v>0</v>
      </c>
      <c r="X166" s="33" t="str">
        <f>IF(Table13[[#This Row],[Zamówienie - Ilosc SKU '[Szt']]]=0,"Niezamówione produkty","Zamówione produkty")</f>
        <v>Niezamówione produkty</v>
      </c>
      <c r="Y166" s="34" t="s">
        <v>90</v>
      </c>
      <c r="Z166" s="34">
        <v>20</v>
      </c>
      <c r="AA166" s="34">
        <v>560</v>
      </c>
      <c r="AB166" s="34">
        <v>5040</v>
      </c>
      <c r="AC166" s="34">
        <f>+Table13[[#This Row],[Na Palecie]]/Table13[[#This Row],[W Outer]]</f>
        <v>252</v>
      </c>
      <c r="AD166" s="34">
        <f>+Table13[[#This Row],[Na Palecie]]/Table13[[#This Row],[Na 
Warstwie]]</f>
        <v>9</v>
      </c>
      <c r="AE166" s="37" t="s">
        <v>519</v>
      </c>
      <c r="AF166" s="37" t="s">
        <v>90</v>
      </c>
      <c r="AG166" s="37" t="s">
        <v>520</v>
      </c>
      <c r="AH166" s="37" t="s">
        <v>6421</v>
      </c>
      <c r="AI166" s="37"/>
      <c r="AJ166" s="37" t="s">
        <v>6697</v>
      </c>
      <c r="AK166" s="37" t="s">
        <v>154</v>
      </c>
      <c r="AL166" s="37" t="str">
        <f>_xlfn.XLOOKUP(Table13[[#This Row],[Rabat Indywidualny]],'PC2 code'!A:A,'PC2 code'!B:B,0)</f>
        <v>00</v>
      </c>
      <c r="AM166" s="9"/>
      <c r="AP166" s="9"/>
    </row>
    <row r="167" spans="1:42" s="64" customFormat="1" ht="15.75" customHeight="1" x14ac:dyDescent="0.35">
      <c r="A167" s="73" t="s">
        <v>5411</v>
      </c>
      <c r="B167" s="73" t="str">
        <f>TEXT(Table13[[#This Row],[Kod EAN 
(Sku)]],"0000000000000")</f>
        <v>3086123249929</v>
      </c>
      <c r="C167" s="78" t="str">
        <f>IF(AND(Table13[[#This Row],[Kod EAN 
(Szt)]]&lt;&gt;0,Table13[[#This Row],[Kod EAN 
(Szt)]]&lt;&gt;"0"),TEXT(Table13[[#This Row],[Kod EAN 
(Szt)]],"0000000000000"),"")</f>
        <v>3086123372405</v>
      </c>
      <c r="D167" s="79" t="s">
        <v>521</v>
      </c>
      <c r="E167" s="27" t="s">
        <v>7</v>
      </c>
      <c r="F167" s="28" t="s">
        <v>89</v>
      </c>
      <c r="G167" s="29"/>
      <c r="H167" s="66">
        <v>102.07</v>
      </c>
      <c r="I167" s="67">
        <v>0.2</v>
      </c>
      <c r="J167" s="51">
        <f>Table13[[#This Row],[Cena Netto]]*(1-Table13[[#This Row],[Rabat Długoterminowy]])</f>
        <v>81.656000000000006</v>
      </c>
      <c r="K167" s="80">
        <f>IF(TRIM($D$8)='Payment Term'!A$1,1-(1-$D$9)*(1-2%),$D$9)</f>
        <v>0.25</v>
      </c>
      <c r="L167" s="35">
        <v>0.1</v>
      </c>
      <c r="M167" s="81">
        <f>1-(1-Table13[[#This Row],[Rabat Długoterminowy]])*(1-Table13[[#This Row],[Dodatkowy rabat kwartału (składany)]])</f>
        <v>0.27999999999999992</v>
      </c>
      <c r="N167" s="52">
        <v>0</v>
      </c>
      <c r="O167" s="31">
        <f>ROUND(Table13[[#This Row],[Cena Netto Po Rabacie Długoterminowym]]*(1-Table13[[#This Row],[Rabat Podstawowy]])*(1-Table13[[#This Row],[Dodatkowy rabat kwartału (składany)]])*(1-Table13[[#This Row],[Rabat Indywidualny]]),2)</f>
        <v>55.12</v>
      </c>
      <c r="P167" s="31">
        <f>Table13[[#This Row],[Сena SKU Po Wszystkich Rabatach]]/Table13[[#This Row],[Szt/
Opak.]]</f>
        <v>4.5933333333333328</v>
      </c>
      <c r="Q167" s="94" t="s">
        <v>2444</v>
      </c>
      <c r="R167" s="36" t="s">
        <v>6200</v>
      </c>
      <c r="S167" s="91">
        <f>IF(ISERROR(Table13[[#This Row],[W Inner]]),Table13[[#This Row],[W Outer]],IF(AND(Table13[[#This Row],[W Inner]]&gt;0,Table13[[#This Row],[W Inner]]&lt;&gt;"0"),Table13[[#This Row],[W Inner]],Table13[[#This Row],[W Outer]]))</f>
        <v>18</v>
      </c>
      <c r="T167" s="86"/>
      <c r="U1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7" s="49">
        <f>IF(Table13[[#This Row],[Zamówienie - Ilosc SKU '[Szt']]]=0,0,MOD(Table13[[#This Row],[Zamówienie - Ilosc SKU '[Szt']]],Table13[[#This Row],[Min. Ilość Zam. Sku]])-0.5)</f>
        <v>0</v>
      </c>
      <c r="W167" s="31">
        <f>Table13[[#This Row],[Сena SKU Po Wszystkich Rabatach]]*U167</f>
        <v>0</v>
      </c>
      <c r="X167" s="33" t="str">
        <f>IF(Table13[[#This Row],[Zamówienie - Ilosc SKU '[Szt']]]=0,"Niezamówione produkty","Zamówione produkty")</f>
        <v>Niezamówione produkty</v>
      </c>
      <c r="Y167" s="34" t="s">
        <v>90</v>
      </c>
      <c r="Z167" s="34">
        <v>18</v>
      </c>
      <c r="AA167" s="34">
        <v>342</v>
      </c>
      <c r="AB167" s="34">
        <v>1710</v>
      </c>
      <c r="AC167" s="34">
        <f>+Table13[[#This Row],[Na Palecie]]/Table13[[#This Row],[W Outer]]</f>
        <v>95</v>
      </c>
      <c r="AD167" s="34">
        <f>+Table13[[#This Row],[Na Palecie]]/Table13[[#This Row],[Na 
Warstwie]]</f>
        <v>5</v>
      </c>
      <c r="AE167" s="37" t="s">
        <v>522</v>
      </c>
      <c r="AF167" s="37" t="s">
        <v>523</v>
      </c>
      <c r="AG167" s="37" t="s">
        <v>524</v>
      </c>
      <c r="AH167" s="37" t="s">
        <v>525</v>
      </c>
      <c r="AI167" s="37"/>
      <c r="AJ167" s="37" t="s">
        <v>6697</v>
      </c>
      <c r="AK167" s="37" t="s">
        <v>154</v>
      </c>
      <c r="AL167" s="37" t="str">
        <f>_xlfn.XLOOKUP(Table13[[#This Row],[Rabat Indywidualny]],'PC2 code'!A:A,'PC2 code'!B:B,0)</f>
        <v>00</v>
      </c>
      <c r="AM167" s="9"/>
      <c r="AP167" s="9"/>
    </row>
    <row r="168" spans="1:42" s="64" customFormat="1" ht="15.75" customHeight="1" x14ac:dyDescent="0.35">
      <c r="A168" s="73" t="s">
        <v>5412</v>
      </c>
      <c r="B168" s="73" t="str">
        <f>TEXT(Table13[[#This Row],[Kod EAN 
(Sku)]],"0000000000000")</f>
        <v>3086123249950</v>
      </c>
      <c r="C168" s="78" t="str">
        <f>IF(AND(Table13[[#This Row],[Kod EAN 
(Szt)]]&lt;&gt;0,Table13[[#This Row],[Kod EAN 
(Szt)]]&lt;&gt;"0"),TEXT(Table13[[#This Row],[Kod EAN 
(Szt)]],"0000000000000"),"")</f>
        <v>3086123372382</v>
      </c>
      <c r="D168" s="79" t="s">
        <v>526</v>
      </c>
      <c r="E168" s="27" t="s">
        <v>7</v>
      </c>
      <c r="F168" s="28" t="s">
        <v>89</v>
      </c>
      <c r="G168" s="29"/>
      <c r="H168" s="66">
        <v>102.07</v>
      </c>
      <c r="I168" s="67">
        <v>0.2</v>
      </c>
      <c r="J168" s="51">
        <f>Table13[[#This Row],[Cena Netto]]*(1-Table13[[#This Row],[Rabat Długoterminowy]])</f>
        <v>81.656000000000006</v>
      </c>
      <c r="K168" s="80">
        <f>IF(TRIM($D$8)='Payment Term'!A$1,1-(1-$D$9)*(1-2%),$D$9)</f>
        <v>0.25</v>
      </c>
      <c r="L168" s="35">
        <v>0.1</v>
      </c>
      <c r="M168" s="81">
        <f>1-(1-Table13[[#This Row],[Rabat Długoterminowy]])*(1-Table13[[#This Row],[Dodatkowy rabat kwartału (składany)]])</f>
        <v>0.27999999999999992</v>
      </c>
      <c r="N168" s="52">
        <v>0</v>
      </c>
      <c r="O168" s="31">
        <f>ROUND(Table13[[#This Row],[Cena Netto Po Rabacie Długoterminowym]]*(1-Table13[[#This Row],[Rabat Podstawowy]])*(1-Table13[[#This Row],[Dodatkowy rabat kwartału (składany)]])*(1-Table13[[#This Row],[Rabat Indywidualny]]),2)</f>
        <v>55.12</v>
      </c>
      <c r="P168" s="31">
        <f>Table13[[#This Row],[Сena SKU Po Wszystkich Rabatach]]/Table13[[#This Row],[Szt/
Opak.]]</f>
        <v>4.5933333333333328</v>
      </c>
      <c r="Q168" s="94" t="s">
        <v>2444</v>
      </c>
      <c r="R168" s="36" t="s">
        <v>6200</v>
      </c>
      <c r="S168" s="91">
        <f>IF(ISERROR(Table13[[#This Row],[W Inner]]),Table13[[#This Row],[W Outer]],IF(AND(Table13[[#This Row],[W Inner]]&gt;0,Table13[[#This Row],[W Inner]]&lt;&gt;"0"),Table13[[#This Row],[W Inner]],Table13[[#This Row],[W Outer]]))</f>
        <v>18</v>
      </c>
      <c r="T168" s="86"/>
      <c r="U1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8" s="49">
        <f>IF(Table13[[#This Row],[Zamówienie - Ilosc SKU '[Szt']]]=0,0,MOD(Table13[[#This Row],[Zamówienie - Ilosc SKU '[Szt']]],Table13[[#This Row],[Min. Ilość Zam. Sku]])-0.5)</f>
        <v>0</v>
      </c>
      <c r="W168" s="31">
        <f>Table13[[#This Row],[Сena SKU Po Wszystkich Rabatach]]*U168</f>
        <v>0</v>
      </c>
      <c r="X168" s="33" t="str">
        <f>IF(Table13[[#This Row],[Zamówienie - Ilosc SKU '[Szt']]]=0,"Niezamówione produkty","Zamówione produkty")</f>
        <v>Niezamówione produkty</v>
      </c>
      <c r="Y168" s="34" t="s">
        <v>90</v>
      </c>
      <c r="Z168" s="34">
        <v>18</v>
      </c>
      <c r="AA168" s="34">
        <v>342</v>
      </c>
      <c r="AB168" s="34">
        <v>1710</v>
      </c>
      <c r="AC168" s="34">
        <f>+Table13[[#This Row],[Na Palecie]]/Table13[[#This Row],[W Outer]]</f>
        <v>95</v>
      </c>
      <c r="AD168" s="34">
        <f>+Table13[[#This Row],[Na Palecie]]/Table13[[#This Row],[Na 
Warstwie]]</f>
        <v>5</v>
      </c>
      <c r="AE168" s="37" t="s">
        <v>527</v>
      </c>
      <c r="AF168" s="37" t="s">
        <v>528</v>
      </c>
      <c r="AG168" s="37" t="s">
        <v>529</v>
      </c>
      <c r="AH168" s="37" t="s">
        <v>530</v>
      </c>
      <c r="AI168" s="37"/>
      <c r="AJ168" s="37" t="s">
        <v>6697</v>
      </c>
      <c r="AK168" s="37" t="s">
        <v>154</v>
      </c>
      <c r="AL168" s="37" t="str">
        <f>_xlfn.XLOOKUP(Table13[[#This Row],[Rabat Indywidualny]],'PC2 code'!A:A,'PC2 code'!B:B,0)</f>
        <v>00</v>
      </c>
      <c r="AM168" s="9"/>
      <c r="AP168" s="9"/>
    </row>
    <row r="169" spans="1:42" s="64" customFormat="1" ht="15.75" customHeight="1" x14ac:dyDescent="0.35">
      <c r="A169" s="73" t="s">
        <v>5413</v>
      </c>
      <c r="B169" s="73" t="str">
        <f>TEXT(Table13[[#This Row],[Kod EAN 
(Sku)]],"0000000000000")</f>
        <v>3086123449541</v>
      </c>
      <c r="C169" s="78" t="str">
        <f>IF(AND(Table13[[#This Row],[Kod EAN 
(Szt)]]&lt;&gt;0,Table13[[#This Row],[Kod EAN 
(Szt)]]&lt;&gt;"0"),TEXT(Table13[[#This Row],[Kod EAN 
(Szt)]],"0000000000000"),"")</f>
        <v/>
      </c>
      <c r="D169" s="79" t="s">
        <v>531</v>
      </c>
      <c r="E169" s="27" t="s">
        <v>7</v>
      </c>
      <c r="F169" s="28" t="s">
        <v>89</v>
      </c>
      <c r="G169" s="29"/>
      <c r="H169" s="66">
        <v>13.73</v>
      </c>
      <c r="I169" s="67"/>
      <c r="J169" s="51">
        <f>Table13[[#This Row],[Cena Netto]]*(1-Table13[[#This Row],[Rabat Długoterminowy]])</f>
        <v>13.73</v>
      </c>
      <c r="K169" s="80">
        <f>IF(TRIM($D$8)='Payment Term'!A$1,1-(1-$D$9)*(1-2%),$D$9)</f>
        <v>0.25</v>
      </c>
      <c r="L169" s="35">
        <v>0.1</v>
      </c>
      <c r="M169" s="81">
        <f>1-(1-Table13[[#This Row],[Rabat Długoterminowy]])*(1-Table13[[#This Row],[Dodatkowy rabat kwartału (składany)]])</f>
        <v>9.9999999999999978E-2</v>
      </c>
      <c r="N169" s="52">
        <v>0</v>
      </c>
      <c r="O169" s="31">
        <f>ROUND(Table13[[#This Row],[Cena Netto Po Rabacie Długoterminowym]]*(1-Table13[[#This Row],[Rabat Podstawowy]])*(1-Table13[[#This Row],[Dodatkowy rabat kwartału (składany)]])*(1-Table13[[#This Row],[Rabat Indywidualny]]),2)</f>
        <v>9.27</v>
      </c>
      <c r="P169" s="31">
        <f>Table13[[#This Row],[Сena SKU Po Wszystkich Rabatach]]/Table13[[#This Row],[Szt/
Opak.]]</f>
        <v>0.71307692307692305</v>
      </c>
      <c r="Q169" s="94" t="s">
        <v>2446</v>
      </c>
      <c r="R169" s="36" t="s">
        <v>2460</v>
      </c>
      <c r="S169" s="91">
        <f>IF(ISERROR(Table13[[#This Row],[W Inner]]),Table13[[#This Row],[W Outer]],IF(AND(Table13[[#This Row],[W Inner]]&gt;0,Table13[[#This Row],[W Inner]]&lt;&gt;"0"),Table13[[#This Row],[W Inner]],Table13[[#This Row],[W Outer]]))</f>
        <v>20</v>
      </c>
      <c r="T169" s="86"/>
      <c r="U1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69" s="49">
        <f>IF(Table13[[#This Row],[Zamówienie - Ilosc SKU '[Szt']]]=0,0,MOD(Table13[[#This Row],[Zamówienie - Ilosc SKU '[Szt']]],Table13[[#This Row],[Min. Ilość Zam. Sku]])-0.5)</f>
        <v>0</v>
      </c>
      <c r="W169" s="31">
        <f>Table13[[#This Row],[Сena SKU Po Wszystkich Rabatach]]*U169</f>
        <v>0</v>
      </c>
      <c r="X169" s="33" t="str">
        <f>IF(Table13[[#This Row],[Zamówienie - Ilosc SKU '[Szt']]]=0,"Niezamówione produkty","Zamówione produkty")</f>
        <v>Niezamówione produkty</v>
      </c>
      <c r="Y169" s="34" t="s">
        <v>90</v>
      </c>
      <c r="Z169" s="34">
        <v>20</v>
      </c>
      <c r="AA169" s="34">
        <v>560</v>
      </c>
      <c r="AB169" s="34">
        <v>3360</v>
      </c>
      <c r="AC169" s="34">
        <f>+Table13[[#This Row],[Na Palecie]]/Table13[[#This Row],[W Outer]]</f>
        <v>168</v>
      </c>
      <c r="AD169" s="34">
        <f>+Table13[[#This Row],[Na Palecie]]/Table13[[#This Row],[Na 
Warstwie]]</f>
        <v>6</v>
      </c>
      <c r="AE169" s="37" t="s">
        <v>532</v>
      </c>
      <c r="AF169" s="37" t="s">
        <v>90</v>
      </c>
      <c r="AG169" s="37" t="s">
        <v>533</v>
      </c>
      <c r="AH169" s="37" t="s">
        <v>534</v>
      </c>
      <c r="AI169" s="37"/>
      <c r="AJ169" s="37" t="s">
        <v>6697</v>
      </c>
      <c r="AK169" s="37" t="s">
        <v>154</v>
      </c>
      <c r="AL169" s="37" t="str">
        <f>_xlfn.XLOOKUP(Table13[[#This Row],[Rabat Indywidualny]],'PC2 code'!A:A,'PC2 code'!B:B,0)</f>
        <v>00</v>
      </c>
      <c r="AM169" s="9"/>
      <c r="AP169" s="9"/>
    </row>
    <row r="170" spans="1:42" s="64" customFormat="1" ht="15.75" customHeight="1" x14ac:dyDescent="0.35">
      <c r="A170" s="73" t="s">
        <v>5414</v>
      </c>
      <c r="B170" s="73" t="str">
        <f>TEXT(Table13[[#This Row],[Kod EAN 
(Sku)]],"0000000000000")</f>
        <v>3086123449558</v>
      </c>
      <c r="C170" s="78" t="str">
        <f>IF(AND(Table13[[#This Row],[Kod EAN 
(Szt)]]&lt;&gt;0,Table13[[#This Row],[Kod EAN 
(Szt)]]&lt;&gt;"0"),TEXT(Table13[[#This Row],[Kod EAN 
(Szt)]],"0000000000000"),"")</f>
        <v>3086123449701</v>
      </c>
      <c r="D170" s="79" t="s">
        <v>535</v>
      </c>
      <c r="E170" s="27" t="s">
        <v>7</v>
      </c>
      <c r="F170" s="28" t="s">
        <v>89</v>
      </c>
      <c r="G170" s="29"/>
      <c r="H170" s="66">
        <v>155.54</v>
      </c>
      <c r="I170" s="67">
        <v>0.2</v>
      </c>
      <c r="J170" s="51">
        <f>Table13[[#This Row],[Cena Netto]]*(1-Table13[[#This Row],[Rabat Długoterminowy]])</f>
        <v>124.432</v>
      </c>
      <c r="K170" s="80">
        <f>IF(TRIM($D$8)='Payment Term'!A$1,1-(1-$D$9)*(1-2%),$D$9)</f>
        <v>0.25</v>
      </c>
      <c r="L170" s="35">
        <v>0.15</v>
      </c>
      <c r="M170" s="81">
        <f>1-(1-Table13[[#This Row],[Rabat Długoterminowy]])*(1-Table13[[#This Row],[Dodatkowy rabat kwartału (składany)]])</f>
        <v>0.31999999999999995</v>
      </c>
      <c r="N170" s="52">
        <v>0</v>
      </c>
      <c r="O170" s="31">
        <f>ROUND(Table13[[#This Row],[Cena Netto Po Rabacie Długoterminowym]]*(1-Table13[[#This Row],[Rabat Podstawowy]])*(1-Table13[[#This Row],[Dodatkowy rabat kwartału (składany)]])*(1-Table13[[#This Row],[Rabat Indywidualny]]),2)</f>
        <v>79.33</v>
      </c>
      <c r="P170" s="31">
        <f>Table13[[#This Row],[Сena SKU Po Wszystkich Rabatach]]/Table13[[#This Row],[Szt/
Opak.]]</f>
        <v>6.6108333333333329</v>
      </c>
      <c r="Q170" s="94" t="s">
        <v>2444</v>
      </c>
      <c r="R170" s="36" t="s">
        <v>6200</v>
      </c>
      <c r="S170" s="91">
        <f>IF(ISERROR(Table13[[#This Row],[W Inner]]),Table13[[#This Row],[W Outer]],IF(AND(Table13[[#This Row],[W Inner]]&gt;0,Table13[[#This Row],[W Inner]]&lt;&gt;"0"),Table13[[#This Row],[W Inner]],Table13[[#This Row],[W Outer]]))</f>
        <v>20</v>
      </c>
      <c r="T170" s="86"/>
      <c r="U1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0" s="49">
        <f>IF(Table13[[#This Row],[Zamówienie - Ilosc SKU '[Szt']]]=0,0,MOD(Table13[[#This Row],[Zamówienie - Ilosc SKU '[Szt']]],Table13[[#This Row],[Min. Ilość Zam. Sku]])-0.5)</f>
        <v>0</v>
      </c>
      <c r="W170" s="31">
        <f>Table13[[#This Row],[Сena SKU Po Wszystkich Rabatach]]*U170</f>
        <v>0</v>
      </c>
      <c r="X170" s="33" t="str">
        <f>IF(Table13[[#This Row],[Zamówienie - Ilosc SKU '[Szt']]]=0,"Niezamówione produkty","Zamówione produkty")</f>
        <v>Niezamówione produkty</v>
      </c>
      <c r="Y170" s="34" t="s">
        <v>90</v>
      </c>
      <c r="Z170" s="34">
        <v>20</v>
      </c>
      <c r="AA170" s="34">
        <v>240</v>
      </c>
      <c r="AB170" s="34">
        <v>1440</v>
      </c>
      <c r="AC170" s="34">
        <f>+Table13[[#This Row],[Na Palecie]]/Table13[[#This Row],[W Outer]]</f>
        <v>72</v>
      </c>
      <c r="AD170" s="34">
        <f>+Table13[[#This Row],[Na Palecie]]/Table13[[#This Row],[Na 
Warstwie]]</f>
        <v>6</v>
      </c>
      <c r="AE170" s="37" t="s">
        <v>536</v>
      </c>
      <c r="AF170" s="37" t="s">
        <v>537</v>
      </c>
      <c r="AG170" s="37" t="s">
        <v>538</v>
      </c>
      <c r="AH170" s="37" t="s">
        <v>539</v>
      </c>
      <c r="AI170" s="37"/>
      <c r="AJ170" s="37" t="s">
        <v>6697</v>
      </c>
      <c r="AK170" s="37" t="s">
        <v>154</v>
      </c>
      <c r="AL170" s="37" t="str">
        <f>_xlfn.XLOOKUP(Table13[[#This Row],[Rabat Indywidualny]],'PC2 code'!A:A,'PC2 code'!B:B,0)</f>
        <v>00</v>
      </c>
      <c r="AM170" s="9"/>
      <c r="AP170" s="9"/>
    </row>
    <row r="171" spans="1:42" s="64" customFormat="1" ht="15.75" customHeight="1" x14ac:dyDescent="0.35">
      <c r="A171" s="73" t="s">
        <v>5415</v>
      </c>
      <c r="B171" s="73" t="str">
        <f>TEXT(Table13[[#This Row],[Kod EAN 
(Sku)]],"0000000000000")</f>
        <v>3086123340596</v>
      </c>
      <c r="C171" s="78" t="str">
        <f>IF(AND(Table13[[#This Row],[Kod EAN 
(Szt)]]&lt;&gt;0,Table13[[#This Row],[Kod EAN 
(Szt)]]&lt;&gt;"0"),TEXT(Table13[[#This Row],[Kod EAN 
(Szt)]],"0000000000000"),"")</f>
        <v/>
      </c>
      <c r="D171" s="79" t="s">
        <v>540</v>
      </c>
      <c r="E171" s="27" t="s">
        <v>7</v>
      </c>
      <c r="F171" s="28" t="s">
        <v>89</v>
      </c>
      <c r="G171" s="29"/>
      <c r="H171" s="66">
        <v>39.89</v>
      </c>
      <c r="I171" s="67"/>
      <c r="J171" s="51">
        <f>Table13[[#This Row],[Cena Netto]]*(1-Table13[[#This Row],[Rabat Długoterminowy]])</f>
        <v>39.89</v>
      </c>
      <c r="K171" s="80">
        <f>IF(TRIM($D$8)='Payment Term'!A$1,1-(1-$D$9)*(1-2%),$D$9)</f>
        <v>0.25</v>
      </c>
      <c r="L171" s="35">
        <v>0.15</v>
      </c>
      <c r="M171" s="81">
        <f>1-(1-Table13[[#This Row],[Rabat Długoterminowy]])*(1-Table13[[#This Row],[Dodatkowy rabat kwartału (składany)]])</f>
        <v>0.15000000000000002</v>
      </c>
      <c r="N171" s="52">
        <v>0</v>
      </c>
      <c r="O171" s="31">
        <f>ROUND(Table13[[#This Row],[Cena Netto Po Rabacie Długoterminowym]]*(1-Table13[[#This Row],[Rabat Podstawowy]])*(1-Table13[[#This Row],[Dodatkowy rabat kwartału (składany)]])*(1-Table13[[#This Row],[Rabat Indywidualny]]),2)</f>
        <v>25.43</v>
      </c>
      <c r="P171" s="31">
        <f>Table13[[#This Row],[Сena SKU Po Wszystkich Rabatach]]/Table13[[#This Row],[Szt/
Opak.]]</f>
        <v>25.43</v>
      </c>
      <c r="Q171" s="94" t="s">
        <v>6200</v>
      </c>
      <c r="R171" s="36" t="s">
        <v>6200</v>
      </c>
      <c r="S171" s="91">
        <f>IF(ISERROR(Table13[[#This Row],[W Inner]]),Table13[[#This Row],[W Outer]],IF(AND(Table13[[#This Row],[W Inner]]&gt;0,Table13[[#This Row],[W Inner]]&lt;&gt;"0"),Table13[[#This Row],[W Inner]],Table13[[#This Row],[W Outer]]))</f>
        <v>18</v>
      </c>
      <c r="T171" s="86"/>
      <c r="U1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1" s="49">
        <f>IF(Table13[[#This Row],[Zamówienie - Ilosc SKU '[Szt']]]=0,0,MOD(Table13[[#This Row],[Zamówienie - Ilosc SKU '[Szt']]],Table13[[#This Row],[Min. Ilość Zam. Sku]])-0.5)</f>
        <v>0</v>
      </c>
      <c r="W171" s="31">
        <f>Table13[[#This Row],[Сena SKU Po Wszystkich Rabatach]]*U171</f>
        <v>0</v>
      </c>
      <c r="X171" s="33" t="str">
        <f>IF(Table13[[#This Row],[Zamówienie - Ilosc SKU '[Szt']]]=0,"Niezamówione produkty","Zamówione produkty")</f>
        <v>Niezamówione produkty</v>
      </c>
      <c r="Y171" s="34" t="s">
        <v>90</v>
      </c>
      <c r="Z171" s="34">
        <v>18</v>
      </c>
      <c r="AA171" s="34">
        <v>126</v>
      </c>
      <c r="AB171" s="34">
        <v>1008</v>
      </c>
      <c r="AC171" s="34">
        <f>+Table13[[#This Row],[Na Palecie]]/Table13[[#This Row],[W Outer]]</f>
        <v>56</v>
      </c>
      <c r="AD171" s="34">
        <f>+Table13[[#This Row],[Na Palecie]]/Table13[[#This Row],[Na 
Warstwie]]</f>
        <v>8</v>
      </c>
      <c r="AE171" s="37" t="s">
        <v>541</v>
      </c>
      <c r="AF171" s="37" t="s">
        <v>90</v>
      </c>
      <c r="AG171" s="37" t="s">
        <v>542</v>
      </c>
      <c r="AH171" s="37" t="s">
        <v>543</v>
      </c>
      <c r="AI171" s="37"/>
      <c r="AJ171" s="37" t="s">
        <v>6697</v>
      </c>
      <c r="AK171" s="37" t="s">
        <v>154</v>
      </c>
      <c r="AL171" s="37" t="str">
        <f>_xlfn.XLOOKUP(Table13[[#This Row],[Rabat Indywidualny]],'PC2 code'!A:A,'PC2 code'!B:B,0)</f>
        <v>00</v>
      </c>
      <c r="AM171" s="9"/>
      <c r="AP171" s="9"/>
    </row>
    <row r="172" spans="1:42" s="64" customFormat="1" ht="15.75" customHeight="1" x14ac:dyDescent="0.35">
      <c r="A172" s="73" t="s">
        <v>5416</v>
      </c>
      <c r="B172" s="73" t="str">
        <f>TEXT(Table13[[#This Row],[Kod EAN 
(Sku)]],"0000000000000")</f>
        <v>3086123589681</v>
      </c>
      <c r="C172" s="78" t="str">
        <f>IF(AND(Table13[[#This Row],[Kod EAN 
(Szt)]]&lt;&gt;0,Table13[[#This Row],[Kod EAN 
(Szt)]]&lt;&gt;"0"),TEXT(Table13[[#This Row],[Kod EAN 
(Szt)]],"0000000000000"),"")</f>
        <v/>
      </c>
      <c r="D172" s="79" t="s">
        <v>559</v>
      </c>
      <c r="E172" s="27" t="s">
        <v>7</v>
      </c>
      <c r="F172" s="28" t="s">
        <v>89</v>
      </c>
      <c r="G172" s="29"/>
      <c r="H172" s="66">
        <v>4.8099999999999996</v>
      </c>
      <c r="I172" s="67"/>
      <c r="J172" s="51">
        <f>Table13[[#This Row],[Cena Netto]]*(1-Table13[[#This Row],[Rabat Długoterminowy]])</f>
        <v>4.8099999999999996</v>
      </c>
      <c r="K172" s="80">
        <f>IF(TRIM($D$8)='Payment Term'!A$1,1-(1-$D$9)*(1-2%),$D$9)</f>
        <v>0.25</v>
      </c>
      <c r="L172" s="35"/>
      <c r="M172" s="81">
        <f>1-(1-Table13[[#This Row],[Rabat Długoterminowy]])*(1-Table13[[#This Row],[Dodatkowy rabat kwartału (składany)]])</f>
        <v>0</v>
      </c>
      <c r="N172" s="52">
        <v>0</v>
      </c>
      <c r="O172" s="31">
        <f>ROUND(Table13[[#This Row],[Cena Netto Po Rabacie Długoterminowym]]*(1-Table13[[#This Row],[Rabat Podstawowy]])*(1-Table13[[#This Row],[Dodatkowy rabat kwartału (składany)]])*(1-Table13[[#This Row],[Rabat Indywidualny]]),2)</f>
        <v>3.61</v>
      </c>
      <c r="P172" s="31">
        <f>Table13[[#This Row],[Сena SKU Po Wszystkich Rabatach]]/Table13[[#This Row],[Szt/
Opak.]]</f>
        <v>1.8049999999999999</v>
      </c>
      <c r="Q172" s="94" t="s">
        <v>6205</v>
      </c>
      <c r="R172" s="36" t="s">
        <v>2460</v>
      </c>
      <c r="S172" s="91">
        <f>IF(ISERROR(Table13[[#This Row],[W Inner]]),Table13[[#This Row],[W Outer]],IF(AND(Table13[[#This Row],[W Inner]]&gt;0,Table13[[#This Row],[W Inner]]&lt;&gt;"0"),Table13[[#This Row],[W Inner]],Table13[[#This Row],[W Outer]]))</f>
        <v>20</v>
      </c>
      <c r="T172" s="86"/>
      <c r="U1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2" s="49">
        <f>IF(Table13[[#This Row],[Zamówienie - Ilosc SKU '[Szt']]]=0,0,MOD(Table13[[#This Row],[Zamówienie - Ilosc SKU '[Szt']]],Table13[[#This Row],[Min. Ilość Zam. Sku]])-0.5)</f>
        <v>0</v>
      </c>
      <c r="W172" s="31">
        <f>Table13[[#This Row],[Сena SKU Po Wszystkich Rabatach]]*U172</f>
        <v>0</v>
      </c>
      <c r="X172" s="33" t="str">
        <f>IF(Table13[[#This Row],[Zamówienie - Ilosc SKU '[Szt']]]=0,"Niezamówione produkty","Zamówione produkty")</f>
        <v>Niezamówione produkty</v>
      </c>
      <c r="Y172" s="34" t="s">
        <v>90</v>
      </c>
      <c r="Z172" s="34">
        <v>20</v>
      </c>
      <c r="AA172" s="34">
        <v>560</v>
      </c>
      <c r="AB172" s="34">
        <v>5040</v>
      </c>
      <c r="AC172" s="34">
        <f>+Table13[[#This Row],[Na Palecie]]/Table13[[#This Row],[W Outer]]</f>
        <v>252</v>
      </c>
      <c r="AD172" s="34">
        <f>+Table13[[#This Row],[Na Palecie]]/Table13[[#This Row],[Na 
Warstwie]]</f>
        <v>9</v>
      </c>
      <c r="AE172" s="37" t="s">
        <v>560</v>
      </c>
      <c r="AF172" s="37" t="s">
        <v>90</v>
      </c>
      <c r="AG172" s="37" t="s">
        <v>561</v>
      </c>
      <c r="AH172" s="37" t="s">
        <v>6422</v>
      </c>
      <c r="AI172" s="37"/>
      <c r="AJ172" s="37" t="s">
        <v>6697</v>
      </c>
      <c r="AK172" s="37" t="s">
        <v>576</v>
      </c>
      <c r="AL172" s="37" t="str">
        <f>_xlfn.XLOOKUP(Table13[[#This Row],[Rabat Indywidualny]],'PC2 code'!A:A,'PC2 code'!B:B,0)</f>
        <v>00</v>
      </c>
      <c r="AM172" s="9"/>
      <c r="AP172" s="9"/>
    </row>
    <row r="173" spans="1:42" s="64" customFormat="1" ht="15.75" customHeight="1" x14ac:dyDescent="0.35">
      <c r="A173" s="73" t="s">
        <v>5417</v>
      </c>
      <c r="B173" s="73" t="str">
        <f>TEXT(Table13[[#This Row],[Kod EAN 
(Sku)]],"0000000000000")</f>
        <v>3086123589698</v>
      </c>
      <c r="C173" s="78" t="str">
        <f>IF(AND(Table13[[#This Row],[Kod EAN 
(Szt)]]&lt;&gt;0,Table13[[#This Row],[Kod EAN 
(Szt)]]&lt;&gt;"0"),TEXT(Table13[[#This Row],[Kod EAN 
(Szt)]],"0000000000000"),"")</f>
        <v/>
      </c>
      <c r="D173" s="79" t="s">
        <v>562</v>
      </c>
      <c r="E173" s="27" t="s">
        <v>7</v>
      </c>
      <c r="F173" s="28" t="s">
        <v>89</v>
      </c>
      <c r="G173" s="29"/>
      <c r="H173" s="66">
        <v>4.8099999999999996</v>
      </c>
      <c r="I173" s="67"/>
      <c r="J173" s="51">
        <f>Table13[[#This Row],[Cena Netto]]*(1-Table13[[#This Row],[Rabat Długoterminowy]])</f>
        <v>4.8099999999999996</v>
      </c>
      <c r="K173" s="80">
        <f>IF(TRIM($D$8)='Payment Term'!A$1,1-(1-$D$9)*(1-2%),$D$9)</f>
        <v>0.25</v>
      </c>
      <c r="L173" s="35"/>
      <c r="M173" s="81">
        <f>1-(1-Table13[[#This Row],[Rabat Długoterminowy]])*(1-Table13[[#This Row],[Dodatkowy rabat kwartału (składany)]])</f>
        <v>0</v>
      </c>
      <c r="N173" s="52">
        <v>0</v>
      </c>
      <c r="O173" s="31">
        <f>ROUND(Table13[[#This Row],[Cena Netto Po Rabacie Długoterminowym]]*(1-Table13[[#This Row],[Rabat Podstawowy]])*(1-Table13[[#This Row],[Dodatkowy rabat kwartału (składany)]])*(1-Table13[[#This Row],[Rabat Indywidualny]]),2)</f>
        <v>3.61</v>
      </c>
      <c r="P173" s="31">
        <f>Table13[[#This Row],[Сena SKU Po Wszystkich Rabatach]]/Table13[[#This Row],[Szt/
Opak.]]</f>
        <v>1.8049999999999999</v>
      </c>
      <c r="Q173" s="94" t="s">
        <v>6205</v>
      </c>
      <c r="R173" s="36" t="s">
        <v>2460</v>
      </c>
      <c r="S173" s="91">
        <f>IF(ISERROR(Table13[[#This Row],[W Inner]]),Table13[[#This Row],[W Outer]],IF(AND(Table13[[#This Row],[W Inner]]&gt;0,Table13[[#This Row],[W Inner]]&lt;&gt;"0"),Table13[[#This Row],[W Inner]],Table13[[#This Row],[W Outer]]))</f>
        <v>20</v>
      </c>
      <c r="T173" s="86"/>
      <c r="U1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3" s="49">
        <f>IF(Table13[[#This Row],[Zamówienie - Ilosc SKU '[Szt']]]=0,0,MOD(Table13[[#This Row],[Zamówienie - Ilosc SKU '[Szt']]],Table13[[#This Row],[Min. Ilość Zam. Sku]])-0.5)</f>
        <v>0</v>
      </c>
      <c r="W173" s="31">
        <f>Table13[[#This Row],[Сena SKU Po Wszystkich Rabatach]]*U173</f>
        <v>0</v>
      </c>
      <c r="X173" s="33" t="str">
        <f>IF(Table13[[#This Row],[Zamówienie - Ilosc SKU '[Szt']]]=0,"Niezamówione produkty","Zamówione produkty")</f>
        <v>Niezamówione produkty</v>
      </c>
      <c r="Y173" s="34" t="s">
        <v>90</v>
      </c>
      <c r="Z173" s="34">
        <v>20</v>
      </c>
      <c r="AA173" s="34">
        <v>560</v>
      </c>
      <c r="AB173" s="34">
        <v>4480</v>
      </c>
      <c r="AC173" s="34">
        <f>+Table13[[#This Row],[Na Palecie]]/Table13[[#This Row],[W Outer]]</f>
        <v>224</v>
      </c>
      <c r="AD173" s="34">
        <f>+Table13[[#This Row],[Na Palecie]]/Table13[[#This Row],[Na 
Warstwie]]</f>
        <v>8</v>
      </c>
      <c r="AE173" s="37" t="s">
        <v>563</v>
      </c>
      <c r="AF173" s="37" t="s">
        <v>90</v>
      </c>
      <c r="AG173" s="37" t="s">
        <v>564</v>
      </c>
      <c r="AH173" s="37" t="s">
        <v>565</v>
      </c>
      <c r="AI173" s="37"/>
      <c r="AJ173" s="37" t="s">
        <v>6697</v>
      </c>
      <c r="AK173" s="37" t="s">
        <v>91</v>
      </c>
      <c r="AL173" s="37" t="str">
        <f>_xlfn.XLOOKUP(Table13[[#This Row],[Rabat Indywidualny]],'PC2 code'!A:A,'PC2 code'!B:B,0)</f>
        <v>00</v>
      </c>
      <c r="AM173" s="9"/>
      <c r="AP173" s="9"/>
    </row>
    <row r="174" spans="1:42" s="64" customFormat="1" ht="15.75" customHeight="1" x14ac:dyDescent="0.35">
      <c r="A174" s="73" t="s">
        <v>5418</v>
      </c>
      <c r="B174" s="73" t="str">
        <f>TEXT(Table13[[#This Row],[Kod EAN 
(Sku)]],"0000000000000")</f>
        <v>3086123594104</v>
      </c>
      <c r="C174" s="78" t="str">
        <f>IF(AND(Table13[[#This Row],[Kod EAN 
(Szt)]]&lt;&gt;0,Table13[[#This Row],[Kod EAN 
(Szt)]]&lt;&gt;"0"),TEXT(Table13[[#This Row],[Kod EAN 
(Szt)]],"0000000000000"),"")</f>
        <v/>
      </c>
      <c r="D174" s="79" t="s">
        <v>566</v>
      </c>
      <c r="E174" s="27" t="s">
        <v>7</v>
      </c>
      <c r="F174" s="28" t="s">
        <v>89</v>
      </c>
      <c r="G174" s="29"/>
      <c r="H174" s="66">
        <v>9.1199999999999992</v>
      </c>
      <c r="I174" s="67"/>
      <c r="J174" s="51">
        <f>Table13[[#This Row],[Cena Netto]]*(1-Table13[[#This Row],[Rabat Długoterminowy]])</f>
        <v>9.1199999999999992</v>
      </c>
      <c r="K174" s="80">
        <f>IF(TRIM($D$8)='Payment Term'!A$1,1-(1-$D$9)*(1-2%),$D$9)</f>
        <v>0.25</v>
      </c>
      <c r="L174" s="35"/>
      <c r="M174" s="81">
        <f>1-(1-Table13[[#This Row],[Rabat Długoterminowy]])*(1-Table13[[#This Row],[Dodatkowy rabat kwartału (składany)]])</f>
        <v>0</v>
      </c>
      <c r="N174" s="52">
        <v>0</v>
      </c>
      <c r="O174" s="31">
        <f>ROUND(Table13[[#This Row],[Cena Netto Po Rabacie Długoterminowym]]*(1-Table13[[#This Row],[Rabat Podstawowy]])*(1-Table13[[#This Row],[Dodatkowy rabat kwartału (składany)]])*(1-Table13[[#This Row],[Rabat Indywidualny]]),2)</f>
        <v>6.84</v>
      </c>
      <c r="P174" s="31">
        <f>Table13[[#This Row],[Сena SKU Po Wszystkich Rabatach]]/Table13[[#This Row],[Szt/
Opak.]]</f>
        <v>1.71</v>
      </c>
      <c r="Q174" s="94" t="s">
        <v>6198</v>
      </c>
      <c r="R174" s="36" t="s">
        <v>2460</v>
      </c>
      <c r="S174" s="91">
        <f>IF(ISERROR(Table13[[#This Row],[W Inner]]),Table13[[#This Row],[W Outer]],IF(AND(Table13[[#This Row],[W Inner]]&gt;0,Table13[[#This Row],[W Inner]]&lt;&gt;"0"),Table13[[#This Row],[W Inner]],Table13[[#This Row],[W Outer]]))</f>
        <v>20</v>
      </c>
      <c r="T174" s="86"/>
      <c r="U1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4" s="49">
        <f>IF(Table13[[#This Row],[Zamówienie - Ilosc SKU '[Szt']]]=0,0,MOD(Table13[[#This Row],[Zamówienie - Ilosc SKU '[Szt']]],Table13[[#This Row],[Min. Ilość Zam. Sku]])-0.5)</f>
        <v>0</v>
      </c>
      <c r="W174" s="31">
        <f>Table13[[#This Row],[Сena SKU Po Wszystkich Rabatach]]*U174</f>
        <v>0</v>
      </c>
      <c r="X174" s="33" t="str">
        <f>IF(Table13[[#This Row],[Zamówienie - Ilosc SKU '[Szt']]]=0,"Niezamówione produkty","Zamówione produkty")</f>
        <v>Niezamówione produkty</v>
      </c>
      <c r="Y174" s="34" t="s">
        <v>90</v>
      </c>
      <c r="Z174" s="34">
        <v>20</v>
      </c>
      <c r="AA174" s="34">
        <v>560</v>
      </c>
      <c r="AB174" s="34">
        <v>4480</v>
      </c>
      <c r="AC174" s="34">
        <f>+Table13[[#This Row],[Na Palecie]]/Table13[[#This Row],[W Outer]]</f>
        <v>224</v>
      </c>
      <c r="AD174" s="34">
        <f>+Table13[[#This Row],[Na Palecie]]/Table13[[#This Row],[Na 
Warstwie]]</f>
        <v>8</v>
      </c>
      <c r="AE174" s="37" t="s">
        <v>567</v>
      </c>
      <c r="AF174" s="37" t="s">
        <v>90</v>
      </c>
      <c r="AG174" s="37" t="s">
        <v>568</v>
      </c>
      <c r="AH174" s="37" t="s">
        <v>569</v>
      </c>
      <c r="AI174" s="37"/>
      <c r="AJ174" s="37" t="s">
        <v>6697</v>
      </c>
      <c r="AK174" s="37" t="s">
        <v>91</v>
      </c>
      <c r="AL174" s="37" t="str">
        <f>_xlfn.XLOOKUP(Table13[[#This Row],[Rabat Indywidualny]],'PC2 code'!A:A,'PC2 code'!B:B,0)</f>
        <v>00</v>
      </c>
      <c r="AM174" s="9"/>
      <c r="AP174" s="9"/>
    </row>
    <row r="175" spans="1:42" ht="15.75" customHeight="1" x14ac:dyDescent="0.35">
      <c r="A175" s="73" t="s">
        <v>570</v>
      </c>
      <c r="B175" s="73" t="str">
        <f>TEXT(Table13[[#This Row],[Kod EAN 
(Sku)]],"0000000000000")</f>
        <v>3086123546295</v>
      </c>
      <c r="C175" s="78" t="str">
        <f>IF(AND(Table13[[#This Row],[Kod EAN 
(Szt)]]&lt;&gt;0,Table13[[#This Row],[Kod EAN 
(Szt)]]&lt;&gt;"0"),TEXT(Table13[[#This Row],[Kod EAN 
(Szt)]],"0000000000000"),"")</f>
        <v>3086123546349</v>
      </c>
      <c r="D175" s="79" t="s">
        <v>571</v>
      </c>
      <c r="E175" s="27" t="s">
        <v>7</v>
      </c>
      <c r="F175" s="28" t="s">
        <v>89</v>
      </c>
      <c r="G175" s="29"/>
      <c r="H175" s="66">
        <v>46.68</v>
      </c>
      <c r="I175" s="67"/>
      <c r="J175" s="51">
        <f>Table13[[#This Row],[Cena Netto]]*(1-Table13[[#This Row],[Rabat Długoterminowy]])</f>
        <v>46.68</v>
      </c>
      <c r="K175" s="80">
        <f>IF(TRIM($D$8)='Payment Term'!A$1,1-(1-$D$9)*(1-2%),$D$9)</f>
        <v>0.25</v>
      </c>
      <c r="L175" s="35"/>
      <c r="M175" s="81">
        <f>1-(1-Table13[[#This Row],[Rabat Długoterminowy]])*(1-Table13[[#This Row],[Dodatkowy rabat kwartału (składany)]])</f>
        <v>0</v>
      </c>
      <c r="N175" s="52">
        <v>0</v>
      </c>
      <c r="O175" s="31">
        <f>ROUND(Table13[[#This Row],[Cena Netto Po Rabacie Długoterminowym]]*(1-Table13[[#This Row],[Rabat Podstawowy]])*(1-Table13[[#This Row],[Dodatkowy rabat kwartału (składany)]])*(1-Table13[[#This Row],[Rabat Indywidualny]]),2)</f>
        <v>35.01</v>
      </c>
      <c r="P175" s="31">
        <f>Table13[[#This Row],[Сena SKU Po Wszystkich Rabatach]]/Table13[[#This Row],[Szt/
Opak.]]</f>
        <v>1.167</v>
      </c>
      <c r="Q175" s="94" t="s">
        <v>2480</v>
      </c>
      <c r="R175" s="36" t="s">
        <v>6200</v>
      </c>
      <c r="S175" s="91" t="str">
        <f>IF(ISERROR(Table13[[#This Row],[W Inner]]),Table13[[#This Row],[W Outer]],IF(AND(Table13[[#This Row],[W Inner]]&gt;0,Table13[[#This Row],[W Inner]]&lt;&gt;"0"),Table13[[#This Row],[W Inner]],Table13[[#This Row],[W Outer]]))</f>
        <v>4</v>
      </c>
      <c r="T175" s="86"/>
      <c r="U1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5" s="49">
        <f>IF(Table13[[#This Row],[Zamówienie - Ilosc SKU '[Szt']]]=0,0,MOD(Table13[[#This Row],[Zamówienie - Ilosc SKU '[Szt']]],Table13[[#This Row],[Min. Ilość Zam. Sku]])-0.5)</f>
        <v>0</v>
      </c>
      <c r="W175" s="31">
        <f>Table13[[#This Row],[Сena SKU Po Wszystkich Rabatach]]*U175</f>
        <v>0</v>
      </c>
      <c r="X175" s="33" t="str">
        <f>IF(Table13[[#This Row],[Zamówienie - Ilosc SKU '[Szt']]]=0,"Niezamówione produkty","Zamówione produkty")</f>
        <v>Niezamówione produkty</v>
      </c>
      <c r="Y175" s="34" t="s">
        <v>6198</v>
      </c>
      <c r="Z175" s="34">
        <v>24</v>
      </c>
      <c r="AA175" s="34">
        <v>120</v>
      </c>
      <c r="AB175" s="34">
        <v>600</v>
      </c>
      <c r="AC175" s="34">
        <f>+Table13[[#This Row],[Na Palecie]]/Table13[[#This Row],[W Outer]]</f>
        <v>25</v>
      </c>
      <c r="AD175" s="34">
        <f>+Table13[[#This Row],[Na Palecie]]/Table13[[#This Row],[Na 
Warstwie]]</f>
        <v>5</v>
      </c>
      <c r="AE175" s="37" t="s">
        <v>572</v>
      </c>
      <c r="AF175" s="37" t="s">
        <v>573</v>
      </c>
      <c r="AG175" s="37" t="s">
        <v>574</v>
      </c>
      <c r="AH175" s="37" t="s">
        <v>575</v>
      </c>
      <c r="AI175" s="37"/>
      <c r="AJ175" s="37" t="s">
        <v>6697</v>
      </c>
      <c r="AK175" s="37" t="s">
        <v>6698</v>
      </c>
      <c r="AL175" s="37" t="str">
        <f>_xlfn.XLOOKUP(Table13[[#This Row],[Rabat Indywidualny]],'PC2 code'!A:A,'PC2 code'!B:B,0)</f>
        <v>00</v>
      </c>
    </row>
    <row r="176" spans="1:42" ht="15.75" customHeight="1" x14ac:dyDescent="0.35">
      <c r="A176" s="73" t="s">
        <v>577</v>
      </c>
      <c r="B176" s="73" t="str">
        <f>TEXT(Table13[[#This Row],[Kod EAN 
(Sku)]],"0000000000000")</f>
        <v>3086123546301</v>
      </c>
      <c r="C176" s="78" t="str">
        <f>IF(AND(Table13[[#This Row],[Kod EAN 
(Szt)]]&lt;&gt;0,Table13[[#This Row],[Kod EAN 
(Szt)]]&lt;&gt;"0"),TEXT(Table13[[#This Row],[Kod EAN 
(Szt)]],"0000000000000"),"")</f>
        <v>3086123546332</v>
      </c>
      <c r="D176" s="79" t="s">
        <v>578</v>
      </c>
      <c r="E176" s="27" t="s">
        <v>7</v>
      </c>
      <c r="F176" s="28" t="s">
        <v>89</v>
      </c>
      <c r="G176" s="29"/>
      <c r="H176" s="66">
        <v>46.68</v>
      </c>
      <c r="I176" s="67"/>
      <c r="J176" s="51">
        <f>Table13[[#This Row],[Cena Netto]]*(1-Table13[[#This Row],[Rabat Długoterminowy]])</f>
        <v>46.68</v>
      </c>
      <c r="K176" s="80">
        <f>IF(TRIM($D$8)='Payment Term'!A$1,1-(1-$D$9)*(1-2%),$D$9)</f>
        <v>0.25</v>
      </c>
      <c r="L176" s="35"/>
      <c r="M176" s="81">
        <f>1-(1-Table13[[#This Row],[Rabat Długoterminowy]])*(1-Table13[[#This Row],[Dodatkowy rabat kwartału (składany)]])</f>
        <v>0</v>
      </c>
      <c r="N176" s="52">
        <v>0</v>
      </c>
      <c r="O176" s="31">
        <f>ROUND(Table13[[#This Row],[Cena Netto Po Rabacie Długoterminowym]]*(1-Table13[[#This Row],[Rabat Podstawowy]])*(1-Table13[[#This Row],[Dodatkowy rabat kwartału (składany)]])*(1-Table13[[#This Row],[Rabat Indywidualny]]),2)</f>
        <v>35.01</v>
      </c>
      <c r="P176" s="31">
        <f>Table13[[#This Row],[Сena SKU Po Wszystkich Rabatach]]/Table13[[#This Row],[Szt/
Opak.]]</f>
        <v>1.167</v>
      </c>
      <c r="Q176" s="94" t="s">
        <v>2480</v>
      </c>
      <c r="R176" s="36" t="s">
        <v>6200</v>
      </c>
      <c r="S176" s="91" t="str">
        <f>IF(ISERROR(Table13[[#This Row],[W Inner]]),Table13[[#This Row],[W Outer]],IF(AND(Table13[[#This Row],[W Inner]]&gt;0,Table13[[#This Row],[W Inner]]&lt;&gt;"0"),Table13[[#This Row],[W Inner]],Table13[[#This Row],[W Outer]]))</f>
        <v>4</v>
      </c>
      <c r="T176" s="86"/>
      <c r="U1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6" s="49">
        <f>IF(Table13[[#This Row],[Zamówienie - Ilosc SKU '[Szt']]]=0,0,MOD(Table13[[#This Row],[Zamówienie - Ilosc SKU '[Szt']]],Table13[[#This Row],[Min. Ilość Zam. Sku]])-0.5)</f>
        <v>0</v>
      </c>
      <c r="W176" s="31">
        <f>Table13[[#This Row],[Сena SKU Po Wszystkich Rabatach]]*U176</f>
        <v>0</v>
      </c>
      <c r="X176" s="33" t="str">
        <f>IF(Table13[[#This Row],[Zamówienie - Ilosc SKU '[Szt']]]=0,"Niezamówione produkty","Zamówione produkty")</f>
        <v>Niezamówione produkty</v>
      </c>
      <c r="Y176" s="34" t="s">
        <v>6198</v>
      </c>
      <c r="Z176" s="34">
        <v>24</v>
      </c>
      <c r="AA176" s="34">
        <v>120</v>
      </c>
      <c r="AB176" s="34">
        <v>600</v>
      </c>
      <c r="AC176" s="34">
        <f>+Table13[[#This Row],[Na Palecie]]/Table13[[#This Row],[W Outer]]</f>
        <v>25</v>
      </c>
      <c r="AD176" s="34">
        <f>+Table13[[#This Row],[Na Palecie]]/Table13[[#This Row],[Na 
Warstwie]]</f>
        <v>5</v>
      </c>
      <c r="AE176" s="37" t="s">
        <v>579</v>
      </c>
      <c r="AF176" s="37" t="s">
        <v>580</v>
      </c>
      <c r="AG176" s="37" t="s">
        <v>581</v>
      </c>
      <c r="AH176" s="37" t="s">
        <v>582</v>
      </c>
      <c r="AI176" s="37"/>
      <c r="AJ176" s="37" t="s">
        <v>6697</v>
      </c>
      <c r="AK176" s="37" t="s">
        <v>6698</v>
      </c>
      <c r="AL176" s="37" t="str">
        <f>_xlfn.XLOOKUP(Table13[[#This Row],[Rabat Indywidualny]],'PC2 code'!A:A,'PC2 code'!B:B,0)</f>
        <v>00</v>
      </c>
    </row>
    <row r="177" spans="1:42" s="64" customFormat="1" ht="15.75" customHeight="1" x14ac:dyDescent="0.35">
      <c r="A177" s="73" t="s">
        <v>5419</v>
      </c>
      <c r="B177" s="73" t="str">
        <f>TEXT(Table13[[#This Row],[Kod EAN 
(Sku)]],"0000000000000")</f>
        <v>3086123537422</v>
      </c>
      <c r="C177" s="78" t="str">
        <f>IF(AND(Table13[[#This Row],[Kod EAN 
(Szt)]]&lt;&gt;0,Table13[[#This Row],[Kod EAN 
(Szt)]]&lt;&gt;"0"),TEXT(Table13[[#This Row],[Kod EAN 
(Szt)]],"0000000000000"),"")</f>
        <v/>
      </c>
      <c r="D177" s="79" t="s">
        <v>583</v>
      </c>
      <c r="E177" s="27" t="s">
        <v>7</v>
      </c>
      <c r="F177" s="28" t="s">
        <v>89</v>
      </c>
      <c r="G177" s="29"/>
      <c r="H177" s="66">
        <v>9.68</v>
      </c>
      <c r="I177" s="67">
        <v>0.2</v>
      </c>
      <c r="J177" s="51">
        <f>Table13[[#This Row],[Cena Netto]]*(1-Table13[[#This Row],[Rabat Długoterminowy]])</f>
        <v>7.7439999999999998</v>
      </c>
      <c r="K177" s="80">
        <f>IF(TRIM($D$8)='Payment Term'!A$1,1-(1-$D$9)*(1-2%),$D$9)</f>
        <v>0.25</v>
      </c>
      <c r="L177" s="35"/>
      <c r="M177" s="81">
        <f>1-(1-Table13[[#This Row],[Rabat Długoterminowy]])*(1-Table13[[#This Row],[Dodatkowy rabat kwartału (składany)]])</f>
        <v>0.19999999999999996</v>
      </c>
      <c r="N177" s="52">
        <v>0</v>
      </c>
      <c r="O177" s="31">
        <f>ROUND(Table13[[#This Row],[Cena Netto Po Rabacie Długoterminowym]]*(1-Table13[[#This Row],[Rabat Podstawowy]])*(1-Table13[[#This Row],[Dodatkowy rabat kwartału (składany)]])*(1-Table13[[#This Row],[Rabat Indywidualny]]),2)</f>
        <v>5.81</v>
      </c>
      <c r="P177" s="31">
        <f>Table13[[#This Row],[Сena SKU Po Wszystkich Rabatach]]/Table13[[#This Row],[Szt/
Opak.]]</f>
        <v>2.9049999999999998</v>
      </c>
      <c r="Q177" s="94" t="s">
        <v>6205</v>
      </c>
      <c r="R177" s="36" t="s">
        <v>2460</v>
      </c>
      <c r="S177" s="91">
        <f>IF(ISERROR(Table13[[#This Row],[W Inner]]),Table13[[#This Row],[W Outer]],IF(AND(Table13[[#This Row],[W Inner]]&gt;0,Table13[[#This Row],[W Inner]]&lt;&gt;"0"),Table13[[#This Row],[W Inner]],Table13[[#This Row],[W Outer]]))</f>
        <v>20</v>
      </c>
      <c r="T177" s="86"/>
      <c r="U1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7" s="49">
        <f>IF(Table13[[#This Row],[Zamówienie - Ilosc SKU '[Szt']]]=0,0,MOD(Table13[[#This Row],[Zamówienie - Ilosc SKU '[Szt']]],Table13[[#This Row],[Min. Ilość Zam. Sku]])-0.5)</f>
        <v>0</v>
      </c>
      <c r="W177" s="31">
        <f>Table13[[#This Row],[Сena SKU Po Wszystkich Rabatach]]*U177</f>
        <v>0</v>
      </c>
      <c r="X177" s="33" t="str">
        <f>IF(Table13[[#This Row],[Zamówienie - Ilosc SKU '[Szt']]]=0,"Niezamówione produkty","Zamówione produkty")</f>
        <v>Niezamówione produkty</v>
      </c>
      <c r="Y177" s="34" t="s">
        <v>90</v>
      </c>
      <c r="Z177" s="34">
        <v>20</v>
      </c>
      <c r="AA177" s="34">
        <v>560</v>
      </c>
      <c r="AB177" s="34">
        <v>3360</v>
      </c>
      <c r="AC177" s="34">
        <f>+Table13[[#This Row],[Na Palecie]]/Table13[[#This Row],[W Outer]]</f>
        <v>168</v>
      </c>
      <c r="AD177" s="34">
        <f>+Table13[[#This Row],[Na Palecie]]/Table13[[#This Row],[Na 
Warstwie]]</f>
        <v>6</v>
      </c>
      <c r="AE177" s="37" t="s">
        <v>584</v>
      </c>
      <c r="AF177" s="37" t="s">
        <v>90</v>
      </c>
      <c r="AG177" s="37" t="s">
        <v>585</v>
      </c>
      <c r="AH177" s="37" t="s">
        <v>586</v>
      </c>
      <c r="AI177" s="37"/>
      <c r="AJ177" s="37" t="s">
        <v>6697</v>
      </c>
      <c r="AK177" s="37" t="s">
        <v>154</v>
      </c>
      <c r="AL177" s="37" t="str">
        <f>_xlfn.XLOOKUP(Table13[[#This Row],[Rabat Indywidualny]],'PC2 code'!A:A,'PC2 code'!B:B,0)</f>
        <v>00</v>
      </c>
      <c r="AM177" s="9"/>
      <c r="AP177" s="9"/>
    </row>
    <row r="178" spans="1:42" s="64" customFormat="1" ht="15.75" customHeight="1" x14ac:dyDescent="0.35">
      <c r="A178" s="73" t="s">
        <v>5420</v>
      </c>
      <c r="B178" s="73" t="str">
        <f>TEXT(Table13[[#This Row],[Kod EAN 
(Sku)]],"0000000000000")</f>
        <v>3086123537484</v>
      </c>
      <c r="C178" s="78" t="str">
        <f>IF(AND(Table13[[#This Row],[Kod EAN 
(Szt)]]&lt;&gt;0,Table13[[#This Row],[Kod EAN 
(Szt)]]&lt;&gt;"0"),TEXT(Table13[[#This Row],[Kod EAN 
(Szt)]],"0000000000000"),"")</f>
        <v/>
      </c>
      <c r="D178" s="79" t="s">
        <v>587</v>
      </c>
      <c r="E178" s="27" t="s">
        <v>7</v>
      </c>
      <c r="F178" s="28" t="s">
        <v>89</v>
      </c>
      <c r="G178" s="29"/>
      <c r="H178" s="66">
        <v>9.68</v>
      </c>
      <c r="I178" s="67">
        <v>0.2</v>
      </c>
      <c r="J178" s="51">
        <f>Table13[[#This Row],[Cena Netto]]*(1-Table13[[#This Row],[Rabat Długoterminowy]])</f>
        <v>7.7439999999999998</v>
      </c>
      <c r="K178" s="80">
        <f>IF(TRIM($D$8)='Payment Term'!A$1,1-(1-$D$9)*(1-2%),$D$9)</f>
        <v>0.25</v>
      </c>
      <c r="L178" s="35"/>
      <c r="M178" s="81">
        <f>1-(1-Table13[[#This Row],[Rabat Długoterminowy]])*(1-Table13[[#This Row],[Dodatkowy rabat kwartału (składany)]])</f>
        <v>0.19999999999999996</v>
      </c>
      <c r="N178" s="52">
        <v>0</v>
      </c>
      <c r="O178" s="31">
        <f>ROUND(Table13[[#This Row],[Cena Netto Po Rabacie Długoterminowym]]*(1-Table13[[#This Row],[Rabat Podstawowy]])*(1-Table13[[#This Row],[Dodatkowy rabat kwartału (składany)]])*(1-Table13[[#This Row],[Rabat Indywidualny]]),2)</f>
        <v>5.81</v>
      </c>
      <c r="P178" s="31">
        <f>Table13[[#This Row],[Сena SKU Po Wszystkich Rabatach]]/Table13[[#This Row],[Szt/
Opak.]]</f>
        <v>2.9049999999999998</v>
      </c>
      <c r="Q178" s="94" t="s">
        <v>6205</v>
      </c>
      <c r="R178" s="36" t="s">
        <v>2460</v>
      </c>
      <c r="S178" s="91">
        <f>IF(ISERROR(Table13[[#This Row],[W Inner]]),Table13[[#This Row],[W Outer]],IF(AND(Table13[[#This Row],[W Inner]]&gt;0,Table13[[#This Row],[W Inner]]&lt;&gt;"0"),Table13[[#This Row],[W Inner]],Table13[[#This Row],[W Outer]]))</f>
        <v>20</v>
      </c>
      <c r="T178" s="86"/>
      <c r="U1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8" s="49">
        <f>IF(Table13[[#This Row],[Zamówienie - Ilosc SKU '[Szt']]]=0,0,MOD(Table13[[#This Row],[Zamówienie - Ilosc SKU '[Szt']]],Table13[[#This Row],[Min. Ilość Zam. Sku]])-0.5)</f>
        <v>0</v>
      </c>
      <c r="W178" s="31">
        <f>Table13[[#This Row],[Сena SKU Po Wszystkich Rabatach]]*U178</f>
        <v>0</v>
      </c>
      <c r="X178" s="33" t="str">
        <f>IF(Table13[[#This Row],[Zamówienie - Ilosc SKU '[Szt']]]=0,"Niezamówione produkty","Zamówione produkty")</f>
        <v>Niezamówione produkty</v>
      </c>
      <c r="Y178" s="34" t="s">
        <v>90</v>
      </c>
      <c r="Z178" s="34">
        <v>20</v>
      </c>
      <c r="AA178" s="34">
        <v>560</v>
      </c>
      <c r="AB178" s="34">
        <v>3360</v>
      </c>
      <c r="AC178" s="34">
        <f>+Table13[[#This Row],[Na Palecie]]/Table13[[#This Row],[W Outer]]</f>
        <v>168</v>
      </c>
      <c r="AD178" s="34">
        <f>+Table13[[#This Row],[Na Palecie]]/Table13[[#This Row],[Na 
Warstwie]]</f>
        <v>6</v>
      </c>
      <c r="AE178" s="37" t="s">
        <v>588</v>
      </c>
      <c r="AF178" s="37" t="s">
        <v>90</v>
      </c>
      <c r="AG178" s="37" t="s">
        <v>589</v>
      </c>
      <c r="AH178" s="37" t="s">
        <v>590</v>
      </c>
      <c r="AI178" s="37"/>
      <c r="AJ178" s="37" t="s">
        <v>6697</v>
      </c>
      <c r="AK178" s="37" t="s">
        <v>154</v>
      </c>
      <c r="AL178" s="37" t="str">
        <f>_xlfn.XLOOKUP(Table13[[#This Row],[Rabat Indywidualny]],'PC2 code'!A:A,'PC2 code'!B:B,0)</f>
        <v>00</v>
      </c>
      <c r="AM178" s="9"/>
      <c r="AP178" s="9"/>
    </row>
    <row r="179" spans="1:42" s="64" customFormat="1" ht="15.75" customHeight="1" x14ac:dyDescent="0.35">
      <c r="A179" s="73" t="s">
        <v>5421</v>
      </c>
      <c r="B179" s="73" t="str">
        <f>TEXT(Table13[[#This Row],[Kod EAN 
(Sku)]],"0000000000000")</f>
        <v>3086123714373</v>
      </c>
      <c r="C179" s="78" t="str">
        <f>IF(AND(Table13[[#This Row],[Kod EAN 
(Szt)]]&lt;&gt;0,Table13[[#This Row],[Kod EAN 
(Szt)]]&lt;&gt;"0"),TEXT(Table13[[#This Row],[Kod EAN 
(Szt)]],"0000000000000"),"")</f>
        <v/>
      </c>
      <c r="D179" s="79" t="s">
        <v>6016</v>
      </c>
      <c r="E179" s="27" t="s">
        <v>7</v>
      </c>
      <c r="F179" s="28" t="s">
        <v>89</v>
      </c>
      <c r="G179" s="29"/>
      <c r="H179" s="66">
        <v>17.5</v>
      </c>
      <c r="I179" s="67"/>
      <c r="J179" s="51">
        <f>Table13[[#This Row],[Cena Netto]]*(1-Table13[[#This Row],[Rabat Długoterminowy]])</f>
        <v>17.5</v>
      </c>
      <c r="K179" s="80">
        <f>IF(TRIM($D$8)='Payment Term'!A$1,1-(1-$D$9)*(1-2%),$D$9)</f>
        <v>0.25</v>
      </c>
      <c r="L179" s="35"/>
      <c r="M179" s="81">
        <f>1-(1-Table13[[#This Row],[Rabat Długoterminowy]])*(1-Table13[[#This Row],[Dodatkowy rabat kwartału (składany)]])</f>
        <v>0</v>
      </c>
      <c r="N179" s="52">
        <v>0</v>
      </c>
      <c r="O179" s="31">
        <f>ROUND(Table13[[#This Row],[Cena Netto Po Rabacie Długoterminowym]]*(1-Table13[[#This Row],[Rabat Podstawowy]])*(1-Table13[[#This Row],[Dodatkowy rabat kwartału (składany)]])*(1-Table13[[#This Row],[Rabat Indywidualny]]),2)</f>
        <v>13.13</v>
      </c>
      <c r="P179" s="31">
        <f>Table13[[#This Row],[Сena SKU Po Wszystkich Rabatach]]/Table13[[#This Row],[Szt/
Opak.]]</f>
        <v>3.2825000000000002</v>
      </c>
      <c r="Q179" s="94" t="s">
        <v>6198</v>
      </c>
      <c r="R179" s="36" t="s">
        <v>2460</v>
      </c>
      <c r="S179" s="91">
        <f>IF(ISERROR(Table13[[#This Row],[W Inner]]),Table13[[#This Row],[W Outer]],IF(AND(Table13[[#This Row],[W Inner]]&gt;0,Table13[[#This Row],[W Inner]]&lt;&gt;"0"),Table13[[#This Row],[W Inner]],Table13[[#This Row],[W Outer]]))</f>
        <v>20</v>
      </c>
      <c r="T179" s="86"/>
      <c r="U1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79" s="49">
        <f>IF(Table13[[#This Row],[Zamówienie - Ilosc SKU '[Szt']]]=0,0,MOD(Table13[[#This Row],[Zamówienie - Ilosc SKU '[Szt']]],Table13[[#This Row],[Min. Ilość Zam. Sku]])-0.5)</f>
        <v>0</v>
      </c>
      <c r="W179" s="31">
        <f>Table13[[#This Row],[Сena SKU Po Wszystkich Rabatach]]*U179</f>
        <v>0</v>
      </c>
      <c r="X179" s="33" t="str">
        <f>IF(Table13[[#This Row],[Zamówienie - Ilosc SKU '[Szt']]]=0,"Niezamówione produkty","Zamówione produkty")</f>
        <v>Niezamówione produkty</v>
      </c>
      <c r="Y179" s="34" t="s">
        <v>90</v>
      </c>
      <c r="Z179" s="34">
        <v>20</v>
      </c>
      <c r="AA179" s="34">
        <v>560</v>
      </c>
      <c r="AB179" s="34">
        <v>3360</v>
      </c>
      <c r="AC179" s="34">
        <f>+Table13[[#This Row],[Na Palecie]]/Table13[[#This Row],[W Outer]]</f>
        <v>168</v>
      </c>
      <c r="AD179" s="34">
        <f>+Table13[[#This Row],[Na Palecie]]/Table13[[#This Row],[Na 
Warstwie]]</f>
        <v>6</v>
      </c>
      <c r="AE179" s="37" t="s">
        <v>6243</v>
      </c>
      <c r="AF179" s="37" t="s">
        <v>90</v>
      </c>
      <c r="AG179" s="37" t="s">
        <v>6423</v>
      </c>
      <c r="AH179" s="37" t="s">
        <v>6424</v>
      </c>
      <c r="AI179" s="37"/>
      <c r="AJ179" s="37" t="s">
        <v>6697</v>
      </c>
      <c r="AK179" s="37" t="s">
        <v>154</v>
      </c>
      <c r="AL179" s="37" t="str">
        <f>_xlfn.XLOOKUP(Table13[[#This Row],[Rabat Indywidualny]],'PC2 code'!A:A,'PC2 code'!B:B,0)</f>
        <v>00</v>
      </c>
      <c r="AM179" s="9"/>
      <c r="AP179" s="9"/>
    </row>
    <row r="180" spans="1:42" s="64" customFormat="1" ht="15.75" customHeight="1" x14ac:dyDescent="0.35">
      <c r="A180" s="73" t="s">
        <v>5422</v>
      </c>
      <c r="B180" s="73" t="str">
        <f>TEXT(Table13[[#This Row],[Kod EAN 
(Sku)]],"0000000000000")</f>
        <v>3086126600666</v>
      </c>
      <c r="C180" s="78" t="str">
        <f>IF(AND(Table13[[#This Row],[Kod EAN 
(Szt)]]&lt;&gt;0,Table13[[#This Row],[Kod EAN 
(Szt)]]&lt;&gt;"0"),TEXT(Table13[[#This Row],[Kod EAN 
(Szt)]],"0000000000000"),"")</f>
        <v>3086126600635</v>
      </c>
      <c r="D180" s="79" t="s">
        <v>6017</v>
      </c>
      <c r="E180" s="27" t="s">
        <v>7</v>
      </c>
      <c r="F180" s="28" t="s">
        <v>89</v>
      </c>
      <c r="G180" s="29"/>
      <c r="H180" s="66">
        <v>39.700000000000003</v>
      </c>
      <c r="I180" s="67">
        <v>0.1</v>
      </c>
      <c r="J180" s="51">
        <f>Table13[[#This Row],[Cena Netto]]*(1-Table13[[#This Row],[Rabat Długoterminowy]])</f>
        <v>35.730000000000004</v>
      </c>
      <c r="K180" s="80">
        <f>IF(TRIM($D$8)='Payment Term'!A$1,1-(1-$D$9)*(1-2%),$D$9)</f>
        <v>0.25</v>
      </c>
      <c r="L180" s="35"/>
      <c r="M180" s="81">
        <f>1-(1-Table13[[#This Row],[Rabat Długoterminowy]])*(1-Table13[[#This Row],[Dodatkowy rabat kwartału (składany)]])</f>
        <v>9.9999999999999978E-2</v>
      </c>
      <c r="N180" s="52">
        <v>0</v>
      </c>
      <c r="O180" s="31">
        <f>ROUND(Table13[[#This Row],[Cena Netto Po Rabacie Długoterminowym]]*(1-Table13[[#This Row],[Rabat Podstawowy]])*(1-Table13[[#This Row],[Dodatkowy rabat kwartału (składany)]])*(1-Table13[[#This Row],[Rabat Indywidualny]]),2)</f>
        <v>26.8</v>
      </c>
      <c r="P180" s="31">
        <f>Table13[[#This Row],[Сena SKU Po Wszystkich Rabatach]]/Table13[[#This Row],[Szt/
Opak.]]</f>
        <v>2.2333333333333334</v>
      </c>
      <c r="Q180" s="94" t="s">
        <v>2444</v>
      </c>
      <c r="R180" s="36" t="s">
        <v>6200</v>
      </c>
      <c r="S180" s="91">
        <f>IF(ISERROR(Table13[[#This Row],[W Inner]]),Table13[[#This Row],[W Outer]],IF(AND(Table13[[#This Row],[W Inner]]&gt;0,Table13[[#This Row],[W Inner]]&lt;&gt;"0"),Table13[[#This Row],[W Inner]],Table13[[#This Row],[W Outer]]))</f>
        <v>30</v>
      </c>
      <c r="T180" s="86"/>
      <c r="U1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0" s="49">
        <f>IF(Table13[[#This Row],[Zamówienie - Ilosc SKU '[Szt']]]=0,0,MOD(Table13[[#This Row],[Zamówienie - Ilosc SKU '[Szt']]],Table13[[#This Row],[Min. Ilość Zam. Sku]])-0.5)</f>
        <v>0</v>
      </c>
      <c r="W180" s="31">
        <f>Table13[[#This Row],[Сena SKU Po Wszystkich Rabatach]]*U180</f>
        <v>0</v>
      </c>
      <c r="X180" s="33" t="str">
        <f>IF(Table13[[#This Row],[Zamówienie - Ilosc SKU '[Szt']]]=0,"Niezamówione produkty","Zamówione produkty")</f>
        <v>Niezamówione produkty</v>
      </c>
      <c r="Y180" s="34" t="s">
        <v>90</v>
      </c>
      <c r="Z180" s="34">
        <v>30</v>
      </c>
      <c r="AA180" s="34">
        <v>360</v>
      </c>
      <c r="AB180" s="34">
        <v>2160</v>
      </c>
      <c r="AC180" s="34">
        <f>+Table13[[#This Row],[Na Palecie]]/Table13[[#This Row],[W Outer]]</f>
        <v>72</v>
      </c>
      <c r="AD180" s="34">
        <f>+Table13[[#This Row],[Na Palecie]]/Table13[[#This Row],[Na 
Warstwie]]</f>
        <v>6</v>
      </c>
      <c r="AE180" s="37" t="s">
        <v>6244</v>
      </c>
      <c r="AF180" s="37" t="s">
        <v>6320</v>
      </c>
      <c r="AG180" s="37" t="s">
        <v>6425</v>
      </c>
      <c r="AH180" s="37" t="s">
        <v>6426</v>
      </c>
      <c r="AI180" s="37"/>
      <c r="AJ180" s="37" t="s">
        <v>6697</v>
      </c>
      <c r="AK180" s="37" t="s">
        <v>1499</v>
      </c>
      <c r="AL180" s="37" t="str">
        <f>_xlfn.XLOOKUP(Table13[[#This Row],[Rabat Indywidualny]],'PC2 code'!A:A,'PC2 code'!B:B,0)</f>
        <v>00</v>
      </c>
      <c r="AM180" s="9"/>
      <c r="AP180" s="9"/>
    </row>
    <row r="181" spans="1:42" s="64" customFormat="1" ht="15.75" customHeight="1" x14ac:dyDescent="0.35">
      <c r="A181" s="73" t="s">
        <v>5423</v>
      </c>
      <c r="B181" s="73" t="str">
        <f>TEXT(Table13[[#This Row],[Kod EAN 
(Sku)]],"0000000000000")</f>
        <v>3086126600659</v>
      </c>
      <c r="C181" s="78" t="str">
        <f>IF(AND(Table13[[#This Row],[Kod EAN 
(Szt)]]&lt;&gt;0,Table13[[#This Row],[Kod EAN 
(Szt)]]&lt;&gt;"0"),TEXT(Table13[[#This Row],[Kod EAN 
(Szt)]],"0000000000000"),"")</f>
        <v>3086126600628</v>
      </c>
      <c r="D181" s="79" t="s">
        <v>591</v>
      </c>
      <c r="E181" s="27" t="s">
        <v>7</v>
      </c>
      <c r="F181" s="28" t="s">
        <v>89</v>
      </c>
      <c r="G181" s="29"/>
      <c r="H181" s="66">
        <v>39.700000000000003</v>
      </c>
      <c r="I181" s="67">
        <v>0.1</v>
      </c>
      <c r="J181" s="51">
        <f>Table13[[#This Row],[Cena Netto]]*(1-Table13[[#This Row],[Rabat Długoterminowy]])</f>
        <v>35.730000000000004</v>
      </c>
      <c r="K181" s="80">
        <f>IF(TRIM($D$8)='Payment Term'!A$1,1-(1-$D$9)*(1-2%),$D$9)</f>
        <v>0.25</v>
      </c>
      <c r="L181" s="35"/>
      <c r="M181" s="81">
        <f>1-(1-Table13[[#This Row],[Rabat Długoterminowy]])*(1-Table13[[#This Row],[Dodatkowy rabat kwartału (składany)]])</f>
        <v>9.9999999999999978E-2</v>
      </c>
      <c r="N181" s="52">
        <v>0</v>
      </c>
      <c r="O181" s="31">
        <f>ROUND(Table13[[#This Row],[Cena Netto Po Rabacie Długoterminowym]]*(1-Table13[[#This Row],[Rabat Podstawowy]])*(1-Table13[[#This Row],[Dodatkowy rabat kwartału (składany)]])*(1-Table13[[#This Row],[Rabat Indywidualny]]),2)</f>
        <v>26.8</v>
      </c>
      <c r="P181" s="31">
        <f>Table13[[#This Row],[Сena SKU Po Wszystkich Rabatach]]/Table13[[#This Row],[Szt/
Opak.]]</f>
        <v>2.2333333333333334</v>
      </c>
      <c r="Q181" s="94" t="s">
        <v>2444</v>
      </c>
      <c r="R181" s="36" t="s">
        <v>6200</v>
      </c>
      <c r="S181" s="91">
        <f>IF(ISERROR(Table13[[#This Row],[W Inner]]),Table13[[#This Row],[W Outer]],IF(AND(Table13[[#This Row],[W Inner]]&gt;0,Table13[[#This Row],[W Inner]]&lt;&gt;"0"),Table13[[#This Row],[W Inner]],Table13[[#This Row],[W Outer]]))</f>
        <v>18</v>
      </c>
      <c r="T181" s="86"/>
      <c r="U1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1" s="49">
        <f>IF(Table13[[#This Row],[Zamówienie - Ilosc SKU '[Szt']]]=0,0,MOD(Table13[[#This Row],[Zamówienie - Ilosc SKU '[Szt']]],Table13[[#This Row],[Min. Ilość Zam. Sku]])-0.5)</f>
        <v>0</v>
      </c>
      <c r="W181" s="31">
        <f>Table13[[#This Row],[Сena SKU Po Wszystkich Rabatach]]*U181</f>
        <v>0</v>
      </c>
      <c r="X181" s="33" t="str">
        <f>IF(Table13[[#This Row],[Zamówienie - Ilosc SKU '[Szt']]]=0,"Niezamówione produkty","Zamówione produkty")</f>
        <v>Niezamówione produkty</v>
      </c>
      <c r="Y181" s="34" t="s">
        <v>90</v>
      </c>
      <c r="Z181" s="34">
        <v>18</v>
      </c>
      <c r="AA181" s="34">
        <v>306</v>
      </c>
      <c r="AB181" s="34">
        <v>1836</v>
      </c>
      <c r="AC181" s="34">
        <f>+Table13[[#This Row],[Na Palecie]]/Table13[[#This Row],[W Outer]]</f>
        <v>102</v>
      </c>
      <c r="AD181" s="34">
        <f>+Table13[[#This Row],[Na Palecie]]/Table13[[#This Row],[Na 
Warstwie]]</f>
        <v>6</v>
      </c>
      <c r="AE181" s="37" t="s">
        <v>592</v>
      </c>
      <c r="AF181" s="37" t="s">
        <v>593</v>
      </c>
      <c r="AG181" s="37" t="s">
        <v>594</v>
      </c>
      <c r="AH181" s="37" t="s">
        <v>595</v>
      </c>
      <c r="AI181" s="37"/>
      <c r="AJ181" s="37" t="s">
        <v>6697</v>
      </c>
      <c r="AK181" s="37" t="s">
        <v>154</v>
      </c>
      <c r="AL181" s="37" t="str">
        <f>_xlfn.XLOOKUP(Table13[[#This Row],[Rabat Indywidualny]],'PC2 code'!A:A,'PC2 code'!B:B,0)</f>
        <v>00</v>
      </c>
      <c r="AM181" s="9"/>
      <c r="AP181" s="9"/>
    </row>
    <row r="182" spans="1:42" s="64" customFormat="1" ht="15.75" customHeight="1" x14ac:dyDescent="0.35">
      <c r="A182" s="73" t="s">
        <v>5424</v>
      </c>
      <c r="B182" s="73" t="str">
        <f>TEXT(Table13[[#This Row],[Kod EAN 
(Sku)]],"0000000000000")</f>
        <v>3086126600673</v>
      </c>
      <c r="C182" s="78" t="str">
        <f>IF(AND(Table13[[#This Row],[Kod EAN 
(Szt)]]&lt;&gt;0,Table13[[#This Row],[Kod EAN 
(Szt)]]&lt;&gt;"0"),TEXT(Table13[[#This Row],[Kod EAN 
(Szt)]],"0000000000000"),"")</f>
        <v>3086126600642</v>
      </c>
      <c r="D182" s="79" t="s">
        <v>596</v>
      </c>
      <c r="E182" s="27" t="s">
        <v>7</v>
      </c>
      <c r="F182" s="28" t="s">
        <v>89</v>
      </c>
      <c r="G182" s="29"/>
      <c r="H182" s="66">
        <v>39.700000000000003</v>
      </c>
      <c r="I182" s="67">
        <v>0.1</v>
      </c>
      <c r="J182" s="51">
        <f>Table13[[#This Row],[Cena Netto]]*(1-Table13[[#This Row],[Rabat Długoterminowy]])</f>
        <v>35.730000000000004</v>
      </c>
      <c r="K182" s="80">
        <f>IF(TRIM($D$8)='Payment Term'!A$1,1-(1-$D$9)*(1-2%),$D$9)</f>
        <v>0.25</v>
      </c>
      <c r="L182" s="35"/>
      <c r="M182" s="81">
        <f>1-(1-Table13[[#This Row],[Rabat Długoterminowy]])*(1-Table13[[#This Row],[Dodatkowy rabat kwartału (składany)]])</f>
        <v>9.9999999999999978E-2</v>
      </c>
      <c r="N182" s="52">
        <v>0</v>
      </c>
      <c r="O182" s="31">
        <f>ROUND(Table13[[#This Row],[Cena Netto Po Rabacie Długoterminowym]]*(1-Table13[[#This Row],[Rabat Podstawowy]])*(1-Table13[[#This Row],[Dodatkowy rabat kwartału (składany)]])*(1-Table13[[#This Row],[Rabat Indywidualny]]),2)</f>
        <v>26.8</v>
      </c>
      <c r="P182" s="31">
        <f>Table13[[#This Row],[Сena SKU Po Wszystkich Rabatach]]/Table13[[#This Row],[Szt/
Opak.]]</f>
        <v>2.2333333333333334</v>
      </c>
      <c r="Q182" s="94" t="s">
        <v>2444</v>
      </c>
      <c r="R182" s="36" t="s">
        <v>6200</v>
      </c>
      <c r="S182" s="91">
        <f>IF(ISERROR(Table13[[#This Row],[W Inner]]),Table13[[#This Row],[W Outer]],IF(AND(Table13[[#This Row],[W Inner]]&gt;0,Table13[[#This Row],[W Inner]]&lt;&gt;"0"),Table13[[#This Row],[W Inner]],Table13[[#This Row],[W Outer]]))</f>
        <v>30</v>
      </c>
      <c r="T182" s="86"/>
      <c r="U1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2" s="49">
        <f>IF(Table13[[#This Row],[Zamówienie - Ilosc SKU '[Szt']]]=0,0,MOD(Table13[[#This Row],[Zamówienie - Ilosc SKU '[Szt']]],Table13[[#This Row],[Min. Ilość Zam. Sku]])-0.5)</f>
        <v>0</v>
      </c>
      <c r="W182" s="31">
        <f>Table13[[#This Row],[Сena SKU Po Wszystkich Rabatach]]*U182</f>
        <v>0</v>
      </c>
      <c r="X182" s="33" t="str">
        <f>IF(Table13[[#This Row],[Zamówienie - Ilosc SKU '[Szt']]]=0,"Niezamówione produkty","Zamówione produkty")</f>
        <v>Niezamówione produkty</v>
      </c>
      <c r="Y182" s="34" t="s">
        <v>90</v>
      </c>
      <c r="Z182" s="34">
        <v>30</v>
      </c>
      <c r="AA182" s="34">
        <v>360</v>
      </c>
      <c r="AB182" s="34">
        <v>2160</v>
      </c>
      <c r="AC182" s="34">
        <f>+Table13[[#This Row],[Na Palecie]]/Table13[[#This Row],[W Outer]]</f>
        <v>72</v>
      </c>
      <c r="AD182" s="34">
        <f>+Table13[[#This Row],[Na Palecie]]/Table13[[#This Row],[Na 
Warstwie]]</f>
        <v>6</v>
      </c>
      <c r="AE182" s="37" t="s">
        <v>597</v>
      </c>
      <c r="AF182" s="37" t="s">
        <v>598</v>
      </c>
      <c r="AG182" s="37" t="s">
        <v>6427</v>
      </c>
      <c r="AH182" s="37" t="s">
        <v>6428</v>
      </c>
      <c r="AI182" s="37"/>
      <c r="AJ182" s="37" t="s">
        <v>6697</v>
      </c>
      <c r="AK182" s="37" t="s">
        <v>154</v>
      </c>
      <c r="AL182" s="37" t="str">
        <f>_xlfn.XLOOKUP(Table13[[#This Row],[Rabat Indywidualny]],'PC2 code'!A:A,'PC2 code'!B:B,0)</f>
        <v>00</v>
      </c>
      <c r="AM182" s="9"/>
      <c r="AP182" s="9"/>
    </row>
    <row r="183" spans="1:42" s="64" customFormat="1" ht="15.75" customHeight="1" x14ac:dyDescent="0.35">
      <c r="A183" s="73" t="s">
        <v>5425</v>
      </c>
      <c r="B183" s="73" t="str">
        <f>TEXT(Table13[[#This Row],[Kod EAN 
(Sku)]],"0000000000000")</f>
        <v>3086123735262</v>
      </c>
      <c r="C183" s="78" t="str">
        <f>IF(AND(Table13[[#This Row],[Kod EAN 
(Szt)]]&lt;&gt;0,Table13[[#This Row],[Kod EAN 
(Szt)]]&lt;&gt;"0"),TEXT(Table13[[#This Row],[Kod EAN 
(Szt)]],"0000000000000"),"")</f>
        <v/>
      </c>
      <c r="D183" s="79" t="s">
        <v>6018</v>
      </c>
      <c r="E183" s="27" t="s">
        <v>7</v>
      </c>
      <c r="F183" s="28" t="s">
        <v>89</v>
      </c>
      <c r="G183" s="29"/>
      <c r="H183" s="66">
        <v>10.98</v>
      </c>
      <c r="I183" s="67">
        <v>0.1</v>
      </c>
      <c r="J183" s="51">
        <f>Table13[[#This Row],[Cena Netto]]*(1-Table13[[#This Row],[Rabat Długoterminowy]])</f>
        <v>9.8820000000000014</v>
      </c>
      <c r="K183" s="80">
        <f>IF(TRIM($D$8)='Payment Term'!A$1,1-(1-$D$9)*(1-2%),$D$9)</f>
        <v>0.25</v>
      </c>
      <c r="L183" s="35">
        <v>0.1</v>
      </c>
      <c r="M183" s="81">
        <f>1-(1-Table13[[#This Row],[Rabat Długoterminowy]])*(1-Table13[[#This Row],[Dodatkowy rabat kwartału (składany)]])</f>
        <v>0.18999999999999995</v>
      </c>
      <c r="N183" s="52">
        <v>0</v>
      </c>
      <c r="O183" s="31">
        <f>ROUND(Table13[[#This Row],[Cena Netto Po Rabacie Długoterminowym]]*(1-Table13[[#This Row],[Rabat Podstawowy]])*(1-Table13[[#This Row],[Dodatkowy rabat kwartału (składany)]])*(1-Table13[[#This Row],[Rabat Indywidualny]]),2)</f>
        <v>6.67</v>
      </c>
      <c r="P183" s="31">
        <f>Table13[[#This Row],[Сena SKU Po Wszystkich Rabatach]]/Table13[[#This Row],[Szt/
Opak.]]</f>
        <v>6.67</v>
      </c>
      <c r="Q183" s="94" t="s">
        <v>6200</v>
      </c>
      <c r="R183" s="36" t="s">
        <v>2460</v>
      </c>
      <c r="S183" s="91">
        <f>IF(ISERROR(Table13[[#This Row],[W Inner]]),Table13[[#This Row],[W Outer]],IF(AND(Table13[[#This Row],[W Inner]]&gt;0,Table13[[#This Row],[W Inner]]&lt;&gt;"0"),Table13[[#This Row],[W Inner]],Table13[[#This Row],[W Outer]]))</f>
        <v>20</v>
      </c>
      <c r="T183" s="86"/>
      <c r="U1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3" s="49">
        <f>IF(Table13[[#This Row],[Zamówienie - Ilosc SKU '[Szt']]]=0,0,MOD(Table13[[#This Row],[Zamówienie - Ilosc SKU '[Szt']]],Table13[[#This Row],[Min. Ilość Zam. Sku]])-0.5)</f>
        <v>0</v>
      </c>
      <c r="W183" s="31">
        <f>Table13[[#This Row],[Сena SKU Po Wszystkich Rabatach]]*U183</f>
        <v>0</v>
      </c>
      <c r="X183" s="33" t="str">
        <f>IF(Table13[[#This Row],[Zamówienie - Ilosc SKU '[Szt']]]=0,"Niezamówione produkty","Zamówione produkty")</f>
        <v>Niezamówione produkty</v>
      </c>
      <c r="Y183" s="34" t="s">
        <v>90</v>
      </c>
      <c r="Z183" s="34">
        <v>20</v>
      </c>
      <c r="AA183" s="34">
        <v>560</v>
      </c>
      <c r="AB183" s="34">
        <v>3360</v>
      </c>
      <c r="AC183" s="34">
        <f>+Table13[[#This Row],[Na Palecie]]/Table13[[#This Row],[W Outer]]</f>
        <v>168</v>
      </c>
      <c r="AD183" s="34">
        <f>+Table13[[#This Row],[Na Palecie]]/Table13[[#This Row],[Na 
Warstwie]]</f>
        <v>6</v>
      </c>
      <c r="AE183" s="37" t="s">
        <v>599</v>
      </c>
      <c r="AF183" s="37" t="s">
        <v>90</v>
      </c>
      <c r="AG183" s="37" t="s">
        <v>600</v>
      </c>
      <c r="AH183" s="37" t="s">
        <v>601</v>
      </c>
      <c r="AI183" s="37"/>
      <c r="AJ183" s="37" t="s">
        <v>6697</v>
      </c>
      <c r="AK183" s="37" t="s">
        <v>154</v>
      </c>
      <c r="AL183" s="37" t="str">
        <f>_xlfn.XLOOKUP(Table13[[#This Row],[Rabat Indywidualny]],'PC2 code'!A:A,'PC2 code'!B:B,0)</f>
        <v>00</v>
      </c>
      <c r="AM183" s="9"/>
      <c r="AP183" s="9"/>
    </row>
    <row r="184" spans="1:42" s="64" customFormat="1" ht="15.75" customHeight="1" x14ac:dyDescent="0.35">
      <c r="A184" s="73" t="s">
        <v>5426</v>
      </c>
      <c r="B184" s="73" t="str">
        <f>TEXT(Table13[[#This Row],[Kod EAN 
(Sku)]],"0000000000000")</f>
        <v>3086123735293</v>
      </c>
      <c r="C184" s="78" t="str">
        <f>IF(AND(Table13[[#This Row],[Kod EAN 
(Szt)]]&lt;&gt;0,Table13[[#This Row],[Kod EAN 
(Szt)]]&lt;&gt;"0"),TEXT(Table13[[#This Row],[Kod EAN 
(Szt)]],"0000000000000"),"")</f>
        <v/>
      </c>
      <c r="D184" s="79" t="s">
        <v>6019</v>
      </c>
      <c r="E184" s="27" t="s">
        <v>7</v>
      </c>
      <c r="F184" s="28" t="s">
        <v>89</v>
      </c>
      <c r="G184" s="29"/>
      <c r="H184" s="66">
        <v>10.98</v>
      </c>
      <c r="I184" s="67">
        <v>0.1</v>
      </c>
      <c r="J184" s="51">
        <f>Table13[[#This Row],[Cena Netto]]*(1-Table13[[#This Row],[Rabat Długoterminowy]])</f>
        <v>9.8820000000000014</v>
      </c>
      <c r="K184" s="80">
        <f>IF(TRIM($D$8)='Payment Term'!A$1,1-(1-$D$9)*(1-2%),$D$9)</f>
        <v>0.25</v>
      </c>
      <c r="L184" s="35">
        <v>0.1</v>
      </c>
      <c r="M184" s="81">
        <f>1-(1-Table13[[#This Row],[Rabat Długoterminowy]])*(1-Table13[[#This Row],[Dodatkowy rabat kwartału (składany)]])</f>
        <v>0.18999999999999995</v>
      </c>
      <c r="N184" s="52">
        <v>0</v>
      </c>
      <c r="O184" s="31">
        <f>ROUND(Table13[[#This Row],[Cena Netto Po Rabacie Długoterminowym]]*(1-Table13[[#This Row],[Rabat Podstawowy]])*(1-Table13[[#This Row],[Dodatkowy rabat kwartału (składany)]])*(1-Table13[[#This Row],[Rabat Indywidualny]]),2)</f>
        <v>6.67</v>
      </c>
      <c r="P184" s="31">
        <f>Table13[[#This Row],[Сena SKU Po Wszystkich Rabatach]]/Table13[[#This Row],[Szt/
Opak.]]</f>
        <v>6.67</v>
      </c>
      <c r="Q184" s="94" t="s">
        <v>6200</v>
      </c>
      <c r="R184" s="36" t="s">
        <v>2460</v>
      </c>
      <c r="S184" s="91">
        <f>IF(ISERROR(Table13[[#This Row],[W Inner]]),Table13[[#This Row],[W Outer]],IF(AND(Table13[[#This Row],[W Inner]]&gt;0,Table13[[#This Row],[W Inner]]&lt;&gt;"0"),Table13[[#This Row],[W Inner]],Table13[[#This Row],[W Outer]]))</f>
        <v>20</v>
      </c>
      <c r="T184" s="86"/>
      <c r="U1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4" s="49">
        <f>IF(Table13[[#This Row],[Zamówienie - Ilosc SKU '[Szt']]]=0,0,MOD(Table13[[#This Row],[Zamówienie - Ilosc SKU '[Szt']]],Table13[[#This Row],[Min. Ilość Zam. Sku]])-0.5)</f>
        <v>0</v>
      </c>
      <c r="W184" s="31">
        <f>Table13[[#This Row],[Сena SKU Po Wszystkich Rabatach]]*U184</f>
        <v>0</v>
      </c>
      <c r="X184" s="33" t="str">
        <f>IF(Table13[[#This Row],[Zamówienie - Ilosc SKU '[Szt']]]=0,"Niezamówione produkty","Zamówione produkty")</f>
        <v>Niezamówione produkty</v>
      </c>
      <c r="Y184" s="34" t="s">
        <v>90</v>
      </c>
      <c r="Z184" s="34">
        <v>20</v>
      </c>
      <c r="AA184" s="34">
        <v>560</v>
      </c>
      <c r="AB184" s="34">
        <v>3360</v>
      </c>
      <c r="AC184" s="34">
        <f>+Table13[[#This Row],[Na Palecie]]/Table13[[#This Row],[W Outer]]</f>
        <v>168</v>
      </c>
      <c r="AD184" s="34">
        <f>+Table13[[#This Row],[Na Palecie]]/Table13[[#This Row],[Na 
Warstwie]]</f>
        <v>6</v>
      </c>
      <c r="AE184" s="37" t="s">
        <v>602</v>
      </c>
      <c r="AF184" s="37" t="s">
        <v>90</v>
      </c>
      <c r="AG184" s="37" t="s">
        <v>603</v>
      </c>
      <c r="AH184" s="37" t="s">
        <v>604</v>
      </c>
      <c r="AI184" s="37"/>
      <c r="AJ184" s="37" t="s">
        <v>6697</v>
      </c>
      <c r="AK184" s="37" t="s">
        <v>154</v>
      </c>
      <c r="AL184" s="37" t="str">
        <f>_xlfn.XLOOKUP(Table13[[#This Row],[Rabat Indywidualny]],'PC2 code'!A:A,'PC2 code'!B:B,0)</f>
        <v>00</v>
      </c>
      <c r="AM184" s="9"/>
      <c r="AP184" s="9"/>
    </row>
    <row r="185" spans="1:42" s="64" customFormat="1" ht="15.75" customHeight="1" x14ac:dyDescent="0.35">
      <c r="A185" s="73" t="s">
        <v>5427</v>
      </c>
      <c r="B185" s="73" t="str">
        <f>TEXT(Table13[[#This Row],[Kod EAN 
(Sku)]],"0000000000000")</f>
        <v>3086123735323</v>
      </c>
      <c r="C185" s="78" t="str">
        <f>IF(AND(Table13[[#This Row],[Kod EAN 
(Szt)]]&lt;&gt;0,Table13[[#This Row],[Kod EAN 
(Szt)]]&lt;&gt;"0"),TEXT(Table13[[#This Row],[Kod EAN 
(Szt)]],"0000000000000"),"")</f>
        <v/>
      </c>
      <c r="D185" s="79" t="s">
        <v>6020</v>
      </c>
      <c r="E185" s="27" t="s">
        <v>7</v>
      </c>
      <c r="F185" s="28" t="s">
        <v>89</v>
      </c>
      <c r="G185" s="29"/>
      <c r="H185" s="66">
        <v>21.98</v>
      </c>
      <c r="I185" s="67">
        <v>0.1</v>
      </c>
      <c r="J185" s="51">
        <f>Table13[[#This Row],[Cena Netto]]*(1-Table13[[#This Row],[Rabat Długoterminowy]])</f>
        <v>19.782</v>
      </c>
      <c r="K185" s="80">
        <f>IF(TRIM($D$8)='Payment Term'!A$1,1-(1-$D$9)*(1-2%),$D$9)</f>
        <v>0.25</v>
      </c>
      <c r="L185" s="35">
        <v>0.1</v>
      </c>
      <c r="M185" s="81">
        <f>1-(1-Table13[[#This Row],[Rabat Długoterminowy]])*(1-Table13[[#This Row],[Dodatkowy rabat kwartału (składany)]])</f>
        <v>0.18999999999999995</v>
      </c>
      <c r="N185" s="52">
        <v>0</v>
      </c>
      <c r="O185" s="31">
        <f>ROUND(Table13[[#This Row],[Cena Netto Po Rabacie Długoterminowym]]*(1-Table13[[#This Row],[Rabat Podstawowy]])*(1-Table13[[#This Row],[Dodatkowy rabat kwartału (składany)]])*(1-Table13[[#This Row],[Rabat Indywidualny]]),2)</f>
        <v>13.35</v>
      </c>
      <c r="P185" s="31">
        <f>Table13[[#This Row],[Сena SKU Po Wszystkich Rabatach]]/Table13[[#This Row],[Szt/
Opak.]]</f>
        <v>4.45</v>
      </c>
      <c r="Q185" s="94" t="s">
        <v>6203</v>
      </c>
      <c r="R185" s="36" t="s">
        <v>2460</v>
      </c>
      <c r="S185" s="91">
        <f>IF(ISERROR(Table13[[#This Row],[W Inner]]),Table13[[#This Row],[W Outer]],IF(AND(Table13[[#This Row],[W Inner]]&gt;0,Table13[[#This Row],[W Inner]]&lt;&gt;"0"),Table13[[#This Row],[W Inner]],Table13[[#This Row],[W Outer]]))</f>
        <v>20</v>
      </c>
      <c r="T185" s="86"/>
      <c r="U1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5" s="49">
        <f>IF(Table13[[#This Row],[Zamówienie - Ilosc SKU '[Szt']]]=0,0,MOD(Table13[[#This Row],[Zamówienie - Ilosc SKU '[Szt']]],Table13[[#This Row],[Min. Ilość Zam. Sku]])-0.5)</f>
        <v>0</v>
      </c>
      <c r="W185" s="31">
        <f>Table13[[#This Row],[Сena SKU Po Wszystkich Rabatach]]*U185</f>
        <v>0</v>
      </c>
      <c r="X185" s="33" t="str">
        <f>IF(Table13[[#This Row],[Zamówienie - Ilosc SKU '[Szt']]]=0,"Niezamówione produkty","Zamówione produkty")</f>
        <v>Niezamówione produkty</v>
      </c>
      <c r="Y185" s="34" t="s">
        <v>90</v>
      </c>
      <c r="Z185" s="34">
        <v>20</v>
      </c>
      <c r="AA185" s="34">
        <v>560</v>
      </c>
      <c r="AB185" s="34">
        <v>3360</v>
      </c>
      <c r="AC185" s="34">
        <f>+Table13[[#This Row],[Na Palecie]]/Table13[[#This Row],[W Outer]]</f>
        <v>168</v>
      </c>
      <c r="AD185" s="34">
        <f>+Table13[[#This Row],[Na Palecie]]/Table13[[#This Row],[Na 
Warstwie]]</f>
        <v>6</v>
      </c>
      <c r="AE185" s="37" t="s">
        <v>605</v>
      </c>
      <c r="AF185" s="37" t="s">
        <v>90</v>
      </c>
      <c r="AG185" s="37" t="s">
        <v>606</v>
      </c>
      <c r="AH185" s="37" t="s">
        <v>607</v>
      </c>
      <c r="AI185" s="37"/>
      <c r="AJ185" s="37" t="s">
        <v>6697</v>
      </c>
      <c r="AK185" s="37" t="s">
        <v>154</v>
      </c>
      <c r="AL185" s="37" t="str">
        <f>_xlfn.XLOOKUP(Table13[[#This Row],[Rabat Indywidualny]],'PC2 code'!A:A,'PC2 code'!B:B,0)</f>
        <v>00</v>
      </c>
      <c r="AM185" s="9"/>
      <c r="AP185" s="9"/>
    </row>
    <row r="186" spans="1:42" s="64" customFormat="1" ht="15.75" customHeight="1" x14ac:dyDescent="0.35">
      <c r="A186" s="73" t="s">
        <v>5428</v>
      </c>
      <c r="B186" s="73" t="str">
        <f>TEXT(Table13[[#This Row],[Kod EAN 
(Sku)]],"0000000000000")</f>
        <v>3086123735590</v>
      </c>
      <c r="C186" s="78" t="str">
        <f>IF(AND(Table13[[#This Row],[Kod EAN 
(Szt)]]&lt;&gt;0,Table13[[#This Row],[Kod EAN 
(Szt)]]&lt;&gt;"0"),TEXT(Table13[[#This Row],[Kod EAN 
(Szt)]],"0000000000000"),"")</f>
        <v/>
      </c>
      <c r="D186" s="79" t="s">
        <v>6021</v>
      </c>
      <c r="E186" s="27" t="s">
        <v>7</v>
      </c>
      <c r="F186" s="28" t="s">
        <v>89</v>
      </c>
      <c r="G186" s="29"/>
      <c r="H186" s="66">
        <v>21.98</v>
      </c>
      <c r="I186" s="67">
        <v>0.1</v>
      </c>
      <c r="J186" s="51">
        <f>Table13[[#This Row],[Cena Netto]]*(1-Table13[[#This Row],[Rabat Długoterminowy]])</f>
        <v>19.782</v>
      </c>
      <c r="K186" s="80">
        <f>IF(TRIM($D$8)='Payment Term'!A$1,1-(1-$D$9)*(1-2%),$D$9)</f>
        <v>0.25</v>
      </c>
      <c r="L186" s="35">
        <v>0.1</v>
      </c>
      <c r="M186" s="81">
        <f>1-(1-Table13[[#This Row],[Rabat Długoterminowy]])*(1-Table13[[#This Row],[Dodatkowy rabat kwartału (składany)]])</f>
        <v>0.18999999999999995</v>
      </c>
      <c r="N186" s="52">
        <v>0</v>
      </c>
      <c r="O186" s="31">
        <f>ROUND(Table13[[#This Row],[Cena Netto Po Rabacie Długoterminowym]]*(1-Table13[[#This Row],[Rabat Podstawowy]])*(1-Table13[[#This Row],[Dodatkowy rabat kwartału (składany)]])*(1-Table13[[#This Row],[Rabat Indywidualny]]),2)</f>
        <v>13.35</v>
      </c>
      <c r="P186" s="31">
        <f>Table13[[#This Row],[Сena SKU Po Wszystkich Rabatach]]/Table13[[#This Row],[Szt/
Opak.]]</f>
        <v>4.45</v>
      </c>
      <c r="Q186" s="94" t="s">
        <v>6203</v>
      </c>
      <c r="R186" s="36" t="s">
        <v>2460</v>
      </c>
      <c r="S186" s="91">
        <f>IF(ISERROR(Table13[[#This Row],[W Inner]]),Table13[[#This Row],[W Outer]],IF(AND(Table13[[#This Row],[W Inner]]&gt;0,Table13[[#This Row],[W Inner]]&lt;&gt;"0"),Table13[[#This Row],[W Inner]],Table13[[#This Row],[W Outer]]))</f>
        <v>20</v>
      </c>
      <c r="T186" s="86"/>
      <c r="U1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6" s="49">
        <f>IF(Table13[[#This Row],[Zamówienie - Ilosc SKU '[Szt']]]=0,0,MOD(Table13[[#This Row],[Zamówienie - Ilosc SKU '[Szt']]],Table13[[#This Row],[Min. Ilość Zam. Sku]])-0.5)</f>
        <v>0</v>
      </c>
      <c r="W186" s="31">
        <f>Table13[[#This Row],[Сena SKU Po Wszystkich Rabatach]]*U186</f>
        <v>0</v>
      </c>
      <c r="X186" s="33" t="str">
        <f>IF(Table13[[#This Row],[Zamówienie - Ilosc SKU '[Szt']]]=0,"Niezamówione produkty","Zamówione produkty")</f>
        <v>Niezamówione produkty</v>
      </c>
      <c r="Y186" s="34" t="s">
        <v>90</v>
      </c>
      <c r="Z186" s="34">
        <v>20</v>
      </c>
      <c r="AA186" s="34">
        <v>560</v>
      </c>
      <c r="AB186" s="34">
        <v>3360</v>
      </c>
      <c r="AC186" s="34">
        <f>+Table13[[#This Row],[Na Palecie]]/Table13[[#This Row],[W Outer]]</f>
        <v>168</v>
      </c>
      <c r="AD186" s="34">
        <f>+Table13[[#This Row],[Na Palecie]]/Table13[[#This Row],[Na 
Warstwie]]</f>
        <v>6</v>
      </c>
      <c r="AE186" s="37" t="s">
        <v>609</v>
      </c>
      <c r="AF186" s="37" t="s">
        <v>90</v>
      </c>
      <c r="AG186" s="37" t="s">
        <v>610</v>
      </c>
      <c r="AH186" s="37" t="s">
        <v>611</v>
      </c>
      <c r="AI186" s="37"/>
      <c r="AJ186" s="37" t="s">
        <v>6697</v>
      </c>
      <c r="AK186" s="37" t="s">
        <v>154</v>
      </c>
      <c r="AL186" s="37" t="str">
        <f>_xlfn.XLOOKUP(Table13[[#This Row],[Rabat Indywidualny]],'PC2 code'!A:A,'PC2 code'!B:B,0)</f>
        <v>00</v>
      </c>
      <c r="AM186" s="9"/>
      <c r="AP186" s="9"/>
    </row>
    <row r="187" spans="1:42" ht="15.75" customHeight="1" x14ac:dyDescent="0.35">
      <c r="A187" s="73" t="s">
        <v>5429</v>
      </c>
      <c r="B187" s="73" t="str">
        <f>TEXT(Table13[[#This Row],[Kod EAN 
(Sku)]],"0000000000000")</f>
        <v>3086123735316</v>
      </c>
      <c r="C187" s="78" t="str">
        <f>IF(AND(Table13[[#This Row],[Kod EAN 
(Szt)]]&lt;&gt;0,Table13[[#This Row],[Kod EAN 
(Szt)]]&lt;&gt;"0"),TEXT(Table13[[#This Row],[Kod EAN 
(Szt)]],"0000000000000"),"")</f>
        <v/>
      </c>
      <c r="D187" s="79" t="s">
        <v>6022</v>
      </c>
      <c r="E187" s="27" t="s">
        <v>7</v>
      </c>
      <c r="F187" s="28" t="s">
        <v>89</v>
      </c>
      <c r="G187" s="29"/>
      <c r="H187" s="66">
        <v>29.17</v>
      </c>
      <c r="I187" s="67">
        <v>0.1</v>
      </c>
      <c r="J187" s="51">
        <f>Table13[[#This Row],[Cena Netto]]*(1-Table13[[#This Row],[Rabat Długoterminowy]])</f>
        <v>26.253000000000004</v>
      </c>
      <c r="K187" s="80">
        <f>IF(TRIM($D$8)='Payment Term'!A$1,1-(1-$D$9)*(1-2%),$D$9)</f>
        <v>0.25</v>
      </c>
      <c r="L187" s="35">
        <v>0.1</v>
      </c>
      <c r="M187" s="81">
        <f>1-(1-Table13[[#This Row],[Rabat Długoterminowy]])*(1-Table13[[#This Row],[Dodatkowy rabat kwartału (składany)]])</f>
        <v>0.18999999999999995</v>
      </c>
      <c r="N187" s="52">
        <v>0</v>
      </c>
      <c r="O187" s="31">
        <f>ROUND(Table13[[#This Row],[Cena Netto Po Rabacie Długoterminowym]]*(1-Table13[[#This Row],[Rabat Podstawowy]])*(1-Table13[[#This Row],[Dodatkowy rabat kwartału (składany)]])*(1-Table13[[#This Row],[Rabat Indywidualny]]),2)</f>
        <v>17.72</v>
      </c>
      <c r="P187" s="31">
        <f>Table13[[#This Row],[Сena SKU Po Wszystkich Rabatach]]/Table13[[#This Row],[Szt/
Opak.]]</f>
        <v>5.9066666666666663</v>
      </c>
      <c r="Q187" s="94" t="s">
        <v>6203</v>
      </c>
      <c r="R187" s="36" t="s">
        <v>2460</v>
      </c>
      <c r="S187" s="91">
        <f>IF(ISERROR(Table13[[#This Row],[W Inner]]),Table13[[#This Row],[W Outer]],IF(AND(Table13[[#This Row],[W Inner]]&gt;0,Table13[[#This Row],[W Inner]]&lt;&gt;"0"),Table13[[#This Row],[W Inner]],Table13[[#This Row],[W Outer]]))</f>
        <v>20</v>
      </c>
      <c r="T187" s="86"/>
      <c r="U1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7" s="49">
        <f>IF(Table13[[#This Row],[Zamówienie - Ilosc SKU '[Szt']]]=0,0,MOD(Table13[[#This Row],[Zamówienie - Ilosc SKU '[Szt']]],Table13[[#This Row],[Min. Ilość Zam. Sku]])-0.5)</f>
        <v>0</v>
      </c>
      <c r="W187" s="31">
        <f>Table13[[#This Row],[Сena SKU Po Wszystkich Rabatach]]*U187</f>
        <v>0</v>
      </c>
      <c r="X187" s="33" t="str">
        <f>IF(Table13[[#This Row],[Zamówienie - Ilosc SKU '[Szt']]]=0,"Niezamówione produkty","Zamówione produkty")</f>
        <v>Niezamówione produkty</v>
      </c>
      <c r="Y187" s="34" t="s">
        <v>90</v>
      </c>
      <c r="Z187" s="34">
        <v>20</v>
      </c>
      <c r="AA187" s="34">
        <v>400</v>
      </c>
      <c r="AB187" s="34">
        <v>2800</v>
      </c>
      <c r="AC187" s="34">
        <f>+Table13[[#This Row],[Na Palecie]]/Table13[[#This Row],[W Outer]]</f>
        <v>140</v>
      </c>
      <c r="AD187" s="34">
        <f>+Table13[[#This Row],[Na Palecie]]/Table13[[#This Row],[Na 
Warstwie]]</f>
        <v>7</v>
      </c>
      <c r="AE187" s="37" t="s">
        <v>612</v>
      </c>
      <c r="AF187" s="37" t="s">
        <v>90</v>
      </c>
      <c r="AG187" s="37" t="s">
        <v>613</v>
      </c>
      <c r="AH187" s="37" t="s">
        <v>614</v>
      </c>
      <c r="AI187" s="37"/>
      <c r="AJ187" s="37" t="s">
        <v>6697</v>
      </c>
      <c r="AK187" s="37" t="s">
        <v>154</v>
      </c>
      <c r="AL187" s="37" t="str">
        <f>_xlfn.XLOOKUP(Table13[[#This Row],[Rabat Indywidualny]],'PC2 code'!A:A,'PC2 code'!B:B,0)</f>
        <v>00</v>
      </c>
    </row>
    <row r="188" spans="1:42" ht="15.75" customHeight="1" x14ac:dyDescent="0.35">
      <c r="A188" s="73" t="s">
        <v>5430</v>
      </c>
      <c r="B188" s="73" t="str">
        <f>TEXT(Table13[[#This Row],[Kod EAN 
(Sku)]],"0000000000000")</f>
        <v>3086123735361</v>
      </c>
      <c r="C188" s="78" t="str">
        <f>IF(AND(Table13[[#This Row],[Kod EAN 
(Szt)]]&lt;&gt;0,Table13[[#This Row],[Kod EAN 
(Szt)]]&lt;&gt;"0"),TEXT(Table13[[#This Row],[Kod EAN 
(Szt)]],"0000000000000"),"")</f>
        <v>3086123730731</v>
      </c>
      <c r="D188" s="79" t="s">
        <v>6023</v>
      </c>
      <c r="E188" s="27" t="s">
        <v>7</v>
      </c>
      <c r="F188" s="28" t="s">
        <v>89</v>
      </c>
      <c r="G188" s="29"/>
      <c r="H188" s="66">
        <v>124.07</v>
      </c>
      <c r="I188" s="67">
        <v>0.1</v>
      </c>
      <c r="J188" s="51">
        <f>Table13[[#This Row],[Cena Netto]]*(1-Table13[[#This Row],[Rabat Długoterminowy]])</f>
        <v>111.663</v>
      </c>
      <c r="K188" s="80">
        <f>IF(TRIM($D$8)='Payment Term'!A$1,1-(1-$D$9)*(1-2%),$D$9)</f>
        <v>0.25</v>
      </c>
      <c r="L188" s="35">
        <v>0.1</v>
      </c>
      <c r="M188" s="81">
        <f>1-(1-Table13[[#This Row],[Rabat Długoterminowy]])*(1-Table13[[#This Row],[Dodatkowy rabat kwartału (składany)]])</f>
        <v>0.18999999999999995</v>
      </c>
      <c r="N188" s="52">
        <v>0</v>
      </c>
      <c r="O188" s="31">
        <f>ROUND(Table13[[#This Row],[Cena Netto Po Rabacie Długoterminowym]]*(1-Table13[[#This Row],[Rabat Podstawowy]])*(1-Table13[[#This Row],[Dodatkowy rabat kwartału (składany)]])*(1-Table13[[#This Row],[Rabat Indywidualny]]),2)</f>
        <v>75.37</v>
      </c>
      <c r="P188" s="31">
        <f>Table13[[#This Row],[Сena SKU Po Wszystkich Rabatach]]/Table13[[#This Row],[Szt/
Opak.]]</f>
        <v>6.2808333333333337</v>
      </c>
      <c r="Q188" s="94" t="s">
        <v>2444</v>
      </c>
      <c r="R188" s="36" t="s">
        <v>6200</v>
      </c>
      <c r="S188" s="91">
        <f>IF(ISERROR(Table13[[#This Row],[W Inner]]),Table13[[#This Row],[W Outer]],IF(AND(Table13[[#This Row],[W Inner]]&gt;0,Table13[[#This Row],[W Inner]]&lt;&gt;"0"),Table13[[#This Row],[W Inner]],Table13[[#This Row],[W Outer]]))</f>
        <v>18</v>
      </c>
      <c r="T188" s="86"/>
      <c r="U1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8" s="49">
        <f>IF(Table13[[#This Row],[Zamówienie - Ilosc SKU '[Szt']]]=0,0,MOD(Table13[[#This Row],[Zamówienie - Ilosc SKU '[Szt']]],Table13[[#This Row],[Min. Ilość Zam. Sku]])-0.5)</f>
        <v>0</v>
      </c>
      <c r="W188" s="31">
        <f>Table13[[#This Row],[Сena SKU Po Wszystkich Rabatach]]*U188</f>
        <v>0</v>
      </c>
      <c r="X188" s="33" t="str">
        <f>IF(Table13[[#This Row],[Zamówienie - Ilosc SKU '[Szt']]]=0,"Niezamówione produkty","Zamówione produkty")</f>
        <v>Niezamówione produkty</v>
      </c>
      <c r="Y188" s="34" t="s">
        <v>90</v>
      </c>
      <c r="Z188" s="34">
        <v>18</v>
      </c>
      <c r="AA188" s="34">
        <v>306</v>
      </c>
      <c r="AB188" s="34">
        <v>1836</v>
      </c>
      <c r="AC188" s="34">
        <f>+Table13[[#This Row],[Na Palecie]]/Table13[[#This Row],[W Outer]]</f>
        <v>102</v>
      </c>
      <c r="AD188" s="34">
        <f>+Table13[[#This Row],[Na Palecie]]/Table13[[#This Row],[Na 
Warstwie]]</f>
        <v>6</v>
      </c>
      <c r="AE188" s="37" t="s">
        <v>615</v>
      </c>
      <c r="AF188" s="37" t="s">
        <v>616</v>
      </c>
      <c r="AG188" s="37" t="s">
        <v>617</v>
      </c>
      <c r="AH188" s="37" t="s">
        <v>618</v>
      </c>
      <c r="AI188" s="37"/>
      <c r="AJ188" s="37" t="s">
        <v>6697</v>
      </c>
      <c r="AK188" s="37" t="s">
        <v>154</v>
      </c>
      <c r="AL188" s="37" t="str">
        <f>_xlfn.XLOOKUP(Table13[[#This Row],[Rabat Indywidualny]],'PC2 code'!A:A,'PC2 code'!B:B,0)</f>
        <v>00</v>
      </c>
    </row>
    <row r="189" spans="1:42" ht="15.75" customHeight="1" x14ac:dyDescent="0.35">
      <c r="A189" s="73" t="s">
        <v>5431</v>
      </c>
      <c r="B189" s="73" t="str">
        <f>TEXT(Table13[[#This Row],[Kod EAN 
(Sku)]],"0000000000000")</f>
        <v>3086123735415</v>
      </c>
      <c r="C189" s="78" t="str">
        <f>IF(AND(Table13[[#This Row],[Kod EAN 
(Szt)]]&lt;&gt;0,Table13[[#This Row],[Kod EAN 
(Szt)]]&lt;&gt;"0"),TEXT(Table13[[#This Row],[Kod EAN 
(Szt)]],"0000000000000"),"")</f>
        <v>3086123730748</v>
      </c>
      <c r="D189" s="79" t="s">
        <v>6024</v>
      </c>
      <c r="E189" s="27" t="s">
        <v>7</v>
      </c>
      <c r="F189" s="28" t="s">
        <v>89</v>
      </c>
      <c r="G189" s="29"/>
      <c r="H189" s="66">
        <v>124.07</v>
      </c>
      <c r="I189" s="67">
        <v>0.1</v>
      </c>
      <c r="J189" s="51">
        <f>Table13[[#This Row],[Cena Netto]]*(1-Table13[[#This Row],[Rabat Długoterminowy]])</f>
        <v>111.663</v>
      </c>
      <c r="K189" s="80">
        <f>IF(TRIM($D$8)='Payment Term'!A$1,1-(1-$D$9)*(1-2%),$D$9)</f>
        <v>0.25</v>
      </c>
      <c r="L189" s="35">
        <v>0.1</v>
      </c>
      <c r="M189" s="81">
        <f>1-(1-Table13[[#This Row],[Rabat Długoterminowy]])*(1-Table13[[#This Row],[Dodatkowy rabat kwartału (składany)]])</f>
        <v>0.18999999999999995</v>
      </c>
      <c r="N189" s="52">
        <v>0</v>
      </c>
      <c r="O189" s="31">
        <f>ROUND(Table13[[#This Row],[Cena Netto Po Rabacie Długoterminowym]]*(1-Table13[[#This Row],[Rabat Podstawowy]])*(1-Table13[[#This Row],[Dodatkowy rabat kwartału (składany)]])*(1-Table13[[#This Row],[Rabat Indywidualny]]),2)</f>
        <v>75.37</v>
      </c>
      <c r="P189" s="31">
        <f>Table13[[#This Row],[Сena SKU Po Wszystkich Rabatach]]/Table13[[#This Row],[Szt/
Opak.]]</f>
        <v>6.2808333333333337</v>
      </c>
      <c r="Q189" s="94" t="s">
        <v>2444</v>
      </c>
      <c r="R189" s="36" t="s">
        <v>6200</v>
      </c>
      <c r="S189" s="91">
        <f>IF(ISERROR(Table13[[#This Row],[W Inner]]),Table13[[#This Row],[W Outer]],IF(AND(Table13[[#This Row],[W Inner]]&gt;0,Table13[[#This Row],[W Inner]]&lt;&gt;"0"),Table13[[#This Row],[W Inner]],Table13[[#This Row],[W Outer]]))</f>
        <v>18</v>
      </c>
      <c r="T189" s="86"/>
      <c r="U1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89" s="49">
        <f>IF(Table13[[#This Row],[Zamówienie - Ilosc SKU '[Szt']]]=0,0,MOD(Table13[[#This Row],[Zamówienie - Ilosc SKU '[Szt']]],Table13[[#This Row],[Min. Ilość Zam. Sku]])-0.5)</f>
        <v>0</v>
      </c>
      <c r="W189" s="31">
        <f>Table13[[#This Row],[Сena SKU Po Wszystkich Rabatach]]*U189</f>
        <v>0</v>
      </c>
      <c r="X189" s="33" t="str">
        <f>IF(Table13[[#This Row],[Zamówienie - Ilosc SKU '[Szt']]]=0,"Niezamówione produkty","Zamówione produkty")</f>
        <v>Niezamówione produkty</v>
      </c>
      <c r="Y189" s="34" t="s">
        <v>90</v>
      </c>
      <c r="Z189" s="34">
        <v>18</v>
      </c>
      <c r="AA189" s="34">
        <v>306</v>
      </c>
      <c r="AB189" s="34">
        <v>1836</v>
      </c>
      <c r="AC189" s="34">
        <f>+Table13[[#This Row],[Na Palecie]]/Table13[[#This Row],[W Outer]]</f>
        <v>102</v>
      </c>
      <c r="AD189" s="34">
        <f>+Table13[[#This Row],[Na Palecie]]/Table13[[#This Row],[Na 
Warstwie]]</f>
        <v>6</v>
      </c>
      <c r="AE189" s="37" t="s">
        <v>619</v>
      </c>
      <c r="AF189" s="37" t="s">
        <v>620</v>
      </c>
      <c r="AG189" s="37" t="s">
        <v>621</v>
      </c>
      <c r="AH189" s="37" t="s">
        <v>622</v>
      </c>
      <c r="AI189" s="37"/>
      <c r="AJ189" s="37" t="s">
        <v>6697</v>
      </c>
      <c r="AK189" s="37" t="s">
        <v>154</v>
      </c>
      <c r="AL189" s="37" t="str">
        <f>_xlfn.XLOOKUP(Table13[[#This Row],[Rabat Indywidualny]],'PC2 code'!A:A,'PC2 code'!B:B,0)</f>
        <v>00</v>
      </c>
    </row>
    <row r="190" spans="1:42" ht="15.75" customHeight="1" x14ac:dyDescent="0.35">
      <c r="A190" s="73" t="s">
        <v>5432</v>
      </c>
      <c r="B190" s="73" t="str">
        <f>TEXT(Table13[[#This Row],[Kod EAN 
(Sku)]],"0000000000000")</f>
        <v>3086123735422</v>
      </c>
      <c r="C190" s="78" t="str">
        <f>IF(AND(Table13[[#This Row],[Kod EAN 
(Szt)]]&lt;&gt;0,Table13[[#This Row],[Kod EAN 
(Szt)]]&lt;&gt;"0"),TEXT(Table13[[#This Row],[Kod EAN 
(Szt)]],"0000000000000"),"")</f>
        <v>3086123730755</v>
      </c>
      <c r="D190" s="79" t="s">
        <v>6025</v>
      </c>
      <c r="E190" s="27" t="s">
        <v>7</v>
      </c>
      <c r="F190" s="28" t="s">
        <v>89</v>
      </c>
      <c r="G190" s="29"/>
      <c r="H190" s="66">
        <v>124.07</v>
      </c>
      <c r="I190" s="67">
        <v>0.1</v>
      </c>
      <c r="J190" s="51">
        <f>Table13[[#This Row],[Cena Netto]]*(1-Table13[[#This Row],[Rabat Długoterminowy]])</f>
        <v>111.663</v>
      </c>
      <c r="K190" s="80">
        <f>IF(TRIM($D$8)='Payment Term'!A$1,1-(1-$D$9)*(1-2%),$D$9)</f>
        <v>0.25</v>
      </c>
      <c r="L190" s="35">
        <v>0.1</v>
      </c>
      <c r="M190" s="81">
        <f>1-(1-Table13[[#This Row],[Rabat Długoterminowy]])*(1-Table13[[#This Row],[Dodatkowy rabat kwartału (składany)]])</f>
        <v>0.18999999999999995</v>
      </c>
      <c r="N190" s="52">
        <v>0</v>
      </c>
      <c r="O190" s="31">
        <f>ROUND(Table13[[#This Row],[Cena Netto Po Rabacie Długoterminowym]]*(1-Table13[[#This Row],[Rabat Podstawowy]])*(1-Table13[[#This Row],[Dodatkowy rabat kwartału (składany)]])*(1-Table13[[#This Row],[Rabat Indywidualny]]),2)</f>
        <v>75.37</v>
      </c>
      <c r="P190" s="31">
        <f>Table13[[#This Row],[Сena SKU Po Wszystkich Rabatach]]/Table13[[#This Row],[Szt/
Opak.]]</f>
        <v>6.2808333333333337</v>
      </c>
      <c r="Q190" s="94" t="s">
        <v>2444</v>
      </c>
      <c r="R190" s="36" t="s">
        <v>6200</v>
      </c>
      <c r="S190" s="91">
        <f>IF(ISERROR(Table13[[#This Row],[W Inner]]),Table13[[#This Row],[W Outer]],IF(AND(Table13[[#This Row],[W Inner]]&gt;0,Table13[[#This Row],[W Inner]]&lt;&gt;"0"),Table13[[#This Row],[W Inner]],Table13[[#This Row],[W Outer]]))</f>
        <v>18</v>
      </c>
      <c r="T190" s="86"/>
      <c r="U1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0" s="49">
        <f>IF(Table13[[#This Row],[Zamówienie - Ilosc SKU '[Szt']]]=0,0,MOD(Table13[[#This Row],[Zamówienie - Ilosc SKU '[Szt']]],Table13[[#This Row],[Min. Ilość Zam. Sku]])-0.5)</f>
        <v>0</v>
      </c>
      <c r="W190" s="31">
        <f>Table13[[#This Row],[Сena SKU Po Wszystkich Rabatach]]*U190</f>
        <v>0</v>
      </c>
      <c r="X190" s="33" t="str">
        <f>IF(Table13[[#This Row],[Zamówienie - Ilosc SKU '[Szt']]]=0,"Niezamówione produkty","Zamówione produkty")</f>
        <v>Niezamówione produkty</v>
      </c>
      <c r="Y190" s="34" t="s">
        <v>90</v>
      </c>
      <c r="Z190" s="34">
        <v>18</v>
      </c>
      <c r="AA190" s="34">
        <v>306</v>
      </c>
      <c r="AB190" s="34">
        <v>1836</v>
      </c>
      <c r="AC190" s="34">
        <f>+Table13[[#This Row],[Na Palecie]]/Table13[[#This Row],[W Outer]]</f>
        <v>102</v>
      </c>
      <c r="AD190" s="34">
        <f>+Table13[[#This Row],[Na Palecie]]/Table13[[#This Row],[Na 
Warstwie]]</f>
        <v>6</v>
      </c>
      <c r="AE190" s="37" t="s">
        <v>623</v>
      </c>
      <c r="AF190" s="37" t="s">
        <v>624</v>
      </c>
      <c r="AG190" s="37" t="s">
        <v>625</v>
      </c>
      <c r="AH190" s="37" t="s">
        <v>626</v>
      </c>
      <c r="AI190" s="37"/>
      <c r="AJ190" s="37" t="s">
        <v>6697</v>
      </c>
      <c r="AK190" s="37" t="s">
        <v>154</v>
      </c>
      <c r="AL190" s="37" t="str">
        <f>_xlfn.XLOOKUP(Table13[[#This Row],[Rabat Indywidualny]],'PC2 code'!A:A,'PC2 code'!B:B,0)</f>
        <v>00</v>
      </c>
    </row>
    <row r="191" spans="1:42" s="64" customFormat="1" ht="15.75" customHeight="1" x14ac:dyDescent="0.35">
      <c r="A191" s="73" t="s">
        <v>5433</v>
      </c>
      <c r="B191" s="73" t="str">
        <f>TEXT(Table13[[#This Row],[Kod EAN 
(Sku)]],"0000000000000")</f>
        <v>3086123735491</v>
      </c>
      <c r="C191" s="78" t="str">
        <f>IF(AND(Table13[[#This Row],[Kod EAN 
(Szt)]]&lt;&gt;0,Table13[[#This Row],[Kod EAN 
(Szt)]]&lt;&gt;"0"),TEXT(Table13[[#This Row],[Kod EAN 
(Szt)]],"0000000000000"),"")</f>
        <v>3086123730762</v>
      </c>
      <c r="D191" s="79" t="s">
        <v>6026</v>
      </c>
      <c r="E191" s="27" t="s">
        <v>7</v>
      </c>
      <c r="F191" s="28" t="s">
        <v>89</v>
      </c>
      <c r="G191" s="29"/>
      <c r="H191" s="66">
        <v>124.07</v>
      </c>
      <c r="I191" s="67">
        <v>0.1</v>
      </c>
      <c r="J191" s="51">
        <f>Table13[[#This Row],[Cena Netto]]*(1-Table13[[#This Row],[Rabat Długoterminowy]])</f>
        <v>111.663</v>
      </c>
      <c r="K191" s="80">
        <f>IF(TRIM($D$8)='Payment Term'!A$1,1-(1-$D$9)*(1-2%),$D$9)</f>
        <v>0.25</v>
      </c>
      <c r="L191" s="35">
        <v>0.1</v>
      </c>
      <c r="M191" s="81">
        <f>1-(1-Table13[[#This Row],[Rabat Długoterminowy]])*(1-Table13[[#This Row],[Dodatkowy rabat kwartału (składany)]])</f>
        <v>0.18999999999999995</v>
      </c>
      <c r="N191" s="52">
        <v>0</v>
      </c>
      <c r="O191" s="31">
        <f>ROUND(Table13[[#This Row],[Cena Netto Po Rabacie Długoterminowym]]*(1-Table13[[#This Row],[Rabat Podstawowy]])*(1-Table13[[#This Row],[Dodatkowy rabat kwartału (składany)]])*(1-Table13[[#This Row],[Rabat Indywidualny]]),2)</f>
        <v>75.37</v>
      </c>
      <c r="P191" s="31">
        <f>Table13[[#This Row],[Сena SKU Po Wszystkich Rabatach]]/Table13[[#This Row],[Szt/
Opak.]]</f>
        <v>6.2808333333333337</v>
      </c>
      <c r="Q191" s="94" t="s">
        <v>2444</v>
      </c>
      <c r="R191" s="36" t="s">
        <v>6200</v>
      </c>
      <c r="S191" s="91">
        <f>IF(ISERROR(Table13[[#This Row],[W Inner]]),Table13[[#This Row],[W Outer]],IF(AND(Table13[[#This Row],[W Inner]]&gt;0,Table13[[#This Row],[W Inner]]&lt;&gt;"0"),Table13[[#This Row],[W Inner]],Table13[[#This Row],[W Outer]]))</f>
        <v>18</v>
      </c>
      <c r="T191" s="86"/>
      <c r="U1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1" s="49">
        <f>IF(Table13[[#This Row],[Zamówienie - Ilosc SKU '[Szt']]]=0,0,MOD(Table13[[#This Row],[Zamówienie - Ilosc SKU '[Szt']]],Table13[[#This Row],[Min. Ilość Zam. Sku]])-0.5)</f>
        <v>0</v>
      </c>
      <c r="W191" s="31">
        <f>Table13[[#This Row],[Сena SKU Po Wszystkich Rabatach]]*U191</f>
        <v>0</v>
      </c>
      <c r="X191" s="33" t="str">
        <f>IF(Table13[[#This Row],[Zamówienie - Ilosc SKU '[Szt']]]=0,"Niezamówione produkty","Zamówione produkty")</f>
        <v>Niezamówione produkty</v>
      </c>
      <c r="Y191" s="34" t="s">
        <v>90</v>
      </c>
      <c r="Z191" s="34">
        <v>18</v>
      </c>
      <c r="AA191" s="34">
        <v>306</v>
      </c>
      <c r="AB191" s="34">
        <v>1836</v>
      </c>
      <c r="AC191" s="34">
        <f>+Table13[[#This Row],[Na Palecie]]/Table13[[#This Row],[W Outer]]</f>
        <v>102</v>
      </c>
      <c r="AD191" s="34">
        <f>+Table13[[#This Row],[Na Palecie]]/Table13[[#This Row],[Na 
Warstwie]]</f>
        <v>6</v>
      </c>
      <c r="AE191" s="37" t="s">
        <v>627</v>
      </c>
      <c r="AF191" s="37" t="s">
        <v>628</v>
      </c>
      <c r="AG191" s="37" t="s">
        <v>629</v>
      </c>
      <c r="AH191" s="37" t="s">
        <v>630</v>
      </c>
      <c r="AI191" s="37"/>
      <c r="AJ191" s="37" t="s">
        <v>6697</v>
      </c>
      <c r="AK191" s="37" t="s">
        <v>154</v>
      </c>
      <c r="AL191" s="37" t="str">
        <f>_xlfn.XLOOKUP(Table13[[#This Row],[Rabat Indywidualny]],'PC2 code'!A:A,'PC2 code'!B:B,0)</f>
        <v>00</v>
      </c>
      <c r="AM191" s="9"/>
      <c r="AP191" s="9"/>
    </row>
    <row r="192" spans="1:42" ht="15.75" customHeight="1" x14ac:dyDescent="0.35">
      <c r="A192" s="73" t="s">
        <v>5434</v>
      </c>
      <c r="B192" s="73" t="str">
        <f>TEXT(Table13[[#This Row],[Kod EAN 
(Sku)]],"0000000000000")</f>
        <v>3086123537538</v>
      </c>
      <c r="C192" s="78" t="str">
        <f>IF(AND(Table13[[#This Row],[Kod EAN 
(Szt)]]&lt;&gt;0,Table13[[#This Row],[Kod EAN 
(Szt)]]&lt;&gt;"0"),TEXT(Table13[[#This Row],[Kod EAN 
(Szt)]],"0000000000000"),"")</f>
        <v/>
      </c>
      <c r="D192" s="79" t="s">
        <v>631</v>
      </c>
      <c r="E192" s="27" t="s">
        <v>7</v>
      </c>
      <c r="F192" s="28" t="s">
        <v>89</v>
      </c>
      <c r="G192" s="29"/>
      <c r="H192" s="66">
        <v>11.18</v>
      </c>
      <c r="I192" s="67"/>
      <c r="J192" s="51">
        <f>Table13[[#This Row],[Cena Netto]]*(1-Table13[[#This Row],[Rabat Długoterminowy]])</f>
        <v>11.18</v>
      </c>
      <c r="K192" s="80">
        <f>IF(TRIM($D$8)='Payment Term'!A$1,1-(1-$D$9)*(1-2%),$D$9)</f>
        <v>0.25</v>
      </c>
      <c r="L192" s="35">
        <v>0.1</v>
      </c>
      <c r="M192" s="81">
        <f>1-(1-Table13[[#This Row],[Rabat Długoterminowy]])*(1-Table13[[#This Row],[Dodatkowy rabat kwartału (składany)]])</f>
        <v>9.9999999999999978E-2</v>
      </c>
      <c r="N192" s="52">
        <v>0</v>
      </c>
      <c r="O192" s="31">
        <f>ROUND(Table13[[#This Row],[Cena Netto Po Rabacie Długoterminowym]]*(1-Table13[[#This Row],[Rabat Podstawowy]])*(1-Table13[[#This Row],[Dodatkowy rabat kwartału (składany)]])*(1-Table13[[#This Row],[Rabat Indywidualny]]),2)</f>
        <v>7.55</v>
      </c>
      <c r="P192" s="31">
        <f>Table13[[#This Row],[Сena SKU Po Wszystkich Rabatach]]/Table13[[#This Row],[Szt/
Opak.]]</f>
        <v>7.55</v>
      </c>
      <c r="Q192" s="94" t="s">
        <v>6200</v>
      </c>
      <c r="R192" s="36" t="s">
        <v>2460</v>
      </c>
      <c r="S192" s="91">
        <f>IF(ISERROR(Table13[[#This Row],[W Inner]]),Table13[[#This Row],[W Outer]],IF(AND(Table13[[#This Row],[W Inner]]&gt;0,Table13[[#This Row],[W Inner]]&lt;&gt;"0"),Table13[[#This Row],[W Inner]],Table13[[#This Row],[W Outer]]))</f>
        <v>20</v>
      </c>
      <c r="T192" s="86"/>
      <c r="U1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2" s="49">
        <f>IF(Table13[[#This Row],[Zamówienie - Ilosc SKU '[Szt']]]=0,0,MOD(Table13[[#This Row],[Zamówienie - Ilosc SKU '[Szt']]],Table13[[#This Row],[Min. Ilość Zam. Sku]])-0.5)</f>
        <v>0</v>
      </c>
      <c r="W192" s="31">
        <f>Table13[[#This Row],[Сena SKU Po Wszystkich Rabatach]]*U192</f>
        <v>0</v>
      </c>
      <c r="X192" s="33" t="str">
        <f>IF(Table13[[#This Row],[Zamówienie - Ilosc SKU '[Szt']]]=0,"Niezamówione produkty","Zamówione produkty")</f>
        <v>Niezamówione produkty</v>
      </c>
      <c r="Y192" s="34" t="s">
        <v>90</v>
      </c>
      <c r="Z192" s="34">
        <v>20</v>
      </c>
      <c r="AA192" s="34">
        <v>560</v>
      </c>
      <c r="AB192" s="34">
        <v>3360</v>
      </c>
      <c r="AC192" s="34">
        <f>+Table13[[#This Row],[Na Palecie]]/Table13[[#This Row],[W Outer]]</f>
        <v>168</v>
      </c>
      <c r="AD192" s="34">
        <f>+Table13[[#This Row],[Na Palecie]]/Table13[[#This Row],[Na 
Warstwie]]</f>
        <v>6</v>
      </c>
      <c r="AE192" s="37" t="s">
        <v>632</v>
      </c>
      <c r="AF192" s="37" t="s">
        <v>90</v>
      </c>
      <c r="AG192" s="37" t="s">
        <v>633</v>
      </c>
      <c r="AH192" s="37" t="s">
        <v>634</v>
      </c>
      <c r="AI192" s="37"/>
      <c r="AJ192" s="37" t="s">
        <v>6697</v>
      </c>
      <c r="AK192" s="37" t="s">
        <v>154</v>
      </c>
      <c r="AL192" s="37" t="str">
        <f>_xlfn.XLOOKUP(Table13[[#This Row],[Rabat Indywidualny]],'PC2 code'!A:A,'PC2 code'!B:B,0)</f>
        <v>00</v>
      </c>
    </row>
    <row r="193" spans="1:42" ht="15.75" customHeight="1" x14ac:dyDescent="0.35">
      <c r="A193" s="73" t="s">
        <v>5435</v>
      </c>
      <c r="B193" s="73" t="str">
        <f>TEXT(Table13[[#This Row],[Kod EAN 
(Sku)]],"0000000000000")</f>
        <v>3086123537521</v>
      </c>
      <c r="C193" s="78" t="str">
        <f>IF(AND(Table13[[#This Row],[Kod EAN 
(Szt)]]&lt;&gt;0,Table13[[#This Row],[Kod EAN 
(Szt)]]&lt;&gt;"0"),TEXT(Table13[[#This Row],[Kod EAN 
(Szt)]],"0000000000000"),"")</f>
        <v/>
      </c>
      <c r="D193" s="79" t="s">
        <v>635</v>
      </c>
      <c r="E193" s="27" t="s">
        <v>7</v>
      </c>
      <c r="F193" s="28" t="s">
        <v>89</v>
      </c>
      <c r="G193" s="29"/>
      <c r="H193" s="66">
        <v>11.18</v>
      </c>
      <c r="I193" s="67"/>
      <c r="J193" s="51">
        <f>Table13[[#This Row],[Cena Netto]]*(1-Table13[[#This Row],[Rabat Długoterminowy]])</f>
        <v>11.18</v>
      </c>
      <c r="K193" s="80">
        <f>IF(TRIM($D$8)='Payment Term'!A$1,1-(1-$D$9)*(1-2%),$D$9)</f>
        <v>0.25</v>
      </c>
      <c r="L193" s="35">
        <v>0.1</v>
      </c>
      <c r="M193" s="81">
        <f>1-(1-Table13[[#This Row],[Rabat Długoterminowy]])*(1-Table13[[#This Row],[Dodatkowy rabat kwartału (składany)]])</f>
        <v>9.9999999999999978E-2</v>
      </c>
      <c r="N193" s="52">
        <v>0</v>
      </c>
      <c r="O193" s="31">
        <f>ROUND(Table13[[#This Row],[Cena Netto Po Rabacie Długoterminowym]]*(1-Table13[[#This Row],[Rabat Podstawowy]])*(1-Table13[[#This Row],[Dodatkowy rabat kwartału (składany)]])*(1-Table13[[#This Row],[Rabat Indywidualny]]),2)</f>
        <v>7.55</v>
      </c>
      <c r="P193" s="31">
        <f>Table13[[#This Row],[Сena SKU Po Wszystkich Rabatach]]/Table13[[#This Row],[Szt/
Opak.]]</f>
        <v>7.55</v>
      </c>
      <c r="Q193" s="94" t="s">
        <v>6200</v>
      </c>
      <c r="R193" s="36" t="s">
        <v>2460</v>
      </c>
      <c r="S193" s="91">
        <f>IF(ISERROR(Table13[[#This Row],[W Inner]]),Table13[[#This Row],[W Outer]],IF(AND(Table13[[#This Row],[W Inner]]&gt;0,Table13[[#This Row],[W Inner]]&lt;&gt;"0"),Table13[[#This Row],[W Inner]],Table13[[#This Row],[W Outer]]))</f>
        <v>20</v>
      </c>
      <c r="T193" s="86"/>
      <c r="U1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3" s="49">
        <f>IF(Table13[[#This Row],[Zamówienie - Ilosc SKU '[Szt']]]=0,0,MOD(Table13[[#This Row],[Zamówienie - Ilosc SKU '[Szt']]],Table13[[#This Row],[Min. Ilość Zam. Sku]])-0.5)</f>
        <v>0</v>
      </c>
      <c r="W193" s="31">
        <f>Table13[[#This Row],[Сena SKU Po Wszystkich Rabatach]]*U193</f>
        <v>0</v>
      </c>
      <c r="X193" s="33" t="str">
        <f>IF(Table13[[#This Row],[Zamówienie - Ilosc SKU '[Szt']]]=0,"Niezamówione produkty","Zamówione produkty")</f>
        <v>Niezamówione produkty</v>
      </c>
      <c r="Y193" s="34" t="s">
        <v>90</v>
      </c>
      <c r="Z193" s="34">
        <v>20</v>
      </c>
      <c r="AA193" s="34">
        <v>560</v>
      </c>
      <c r="AB193" s="34">
        <v>3360</v>
      </c>
      <c r="AC193" s="34">
        <f>+Table13[[#This Row],[Na Palecie]]/Table13[[#This Row],[W Outer]]</f>
        <v>168</v>
      </c>
      <c r="AD193" s="34">
        <f>+Table13[[#This Row],[Na Palecie]]/Table13[[#This Row],[Na 
Warstwie]]</f>
        <v>6</v>
      </c>
      <c r="AE193" s="37" t="s">
        <v>636</v>
      </c>
      <c r="AF193" s="37" t="s">
        <v>90</v>
      </c>
      <c r="AG193" s="37" t="s">
        <v>637</v>
      </c>
      <c r="AH193" s="37" t="s">
        <v>638</v>
      </c>
      <c r="AI193" s="37"/>
      <c r="AJ193" s="37" t="s">
        <v>6697</v>
      </c>
      <c r="AK193" s="37" t="s">
        <v>154</v>
      </c>
      <c r="AL193" s="37" t="str">
        <f>_xlfn.XLOOKUP(Table13[[#This Row],[Rabat Indywidualny]],'PC2 code'!A:A,'PC2 code'!B:B,0)</f>
        <v>00</v>
      </c>
    </row>
    <row r="194" spans="1:42" s="64" customFormat="1" ht="15.75" customHeight="1" x14ac:dyDescent="0.35">
      <c r="A194" s="73" t="s">
        <v>5436</v>
      </c>
      <c r="B194" s="73" t="str">
        <f>TEXT(Table13[[#This Row],[Kod EAN 
(Sku)]],"0000000000000")</f>
        <v>3086123651777</v>
      </c>
      <c r="C194" s="78" t="str">
        <f>IF(AND(Table13[[#This Row],[Kod EAN 
(Szt)]]&lt;&gt;0,Table13[[#This Row],[Kod EAN 
(Szt)]]&lt;&gt;"0"),TEXT(Table13[[#This Row],[Kod EAN 
(Szt)]],"0000000000000"),"")</f>
        <v/>
      </c>
      <c r="D194" s="79" t="s">
        <v>639</v>
      </c>
      <c r="E194" s="27" t="s">
        <v>7</v>
      </c>
      <c r="F194" s="28" t="s">
        <v>89</v>
      </c>
      <c r="G194" s="29"/>
      <c r="H194" s="66">
        <v>16.82</v>
      </c>
      <c r="I194" s="67"/>
      <c r="J194" s="51">
        <f>Table13[[#This Row],[Cena Netto]]*(1-Table13[[#This Row],[Rabat Długoterminowy]])</f>
        <v>16.82</v>
      </c>
      <c r="K194" s="80">
        <f>IF(TRIM($D$8)='Payment Term'!A$1,1-(1-$D$9)*(1-2%),$D$9)</f>
        <v>0.25</v>
      </c>
      <c r="L194" s="35">
        <v>0.1</v>
      </c>
      <c r="M194" s="81">
        <f>1-(1-Table13[[#This Row],[Rabat Długoterminowy]])*(1-Table13[[#This Row],[Dodatkowy rabat kwartału (składany)]])</f>
        <v>9.9999999999999978E-2</v>
      </c>
      <c r="N194" s="52">
        <v>0</v>
      </c>
      <c r="O194" s="31">
        <f>ROUND(Table13[[#This Row],[Cena Netto Po Rabacie Długoterminowym]]*(1-Table13[[#This Row],[Rabat Podstawowy]])*(1-Table13[[#This Row],[Dodatkowy rabat kwartału (składany)]])*(1-Table13[[#This Row],[Rabat Indywidualny]]),2)</f>
        <v>11.35</v>
      </c>
      <c r="P194" s="31">
        <f>Table13[[#This Row],[Сena SKU Po Wszystkich Rabatach]]/Table13[[#This Row],[Szt/
Opak.]]</f>
        <v>3.7833333333333332</v>
      </c>
      <c r="Q194" s="94" t="s">
        <v>6203</v>
      </c>
      <c r="R194" s="36" t="s">
        <v>2460</v>
      </c>
      <c r="S194" s="91">
        <f>IF(ISERROR(Table13[[#This Row],[W Inner]]),Table13[[#This Row],[W Outer]],IF(AND(Table13[[#This Row],[W Inner]]&gt;0,Table13[[#This Row],[W Inner]]&lt;&gt;"0"),Table13[[#This Row],[W Inner]],Table13[[#This Row],[W Outer]]))</f>
        <v>20</v>
      </c>
      <c r="T194" s="86"/>
      <c r="U1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4" s="49">
        <f>IF(Table13[[#This Row],[Zamówienie - Ilosc SKU '[Szt']]]=0,0,MOD(Table13[[#This Row],[Zamówienie - Ilosc SKU '[Szt']]],Table13[[#This Row],[Min. Ilość Zam. Sku]])-0.5)</f>
        <v>0</v>
      </c>
      <c r="W194" s="31">
        <f>Table13[[#This Row],[Сena SKU Po Wszystkich Rabatach]]*U194</f>
        <v>0</v>
      </c>
      <c r="X194" s="33" t="str">
        <f>IF(Table13[[#This Row],[Zamówienie - Ilosc SKU '[Szt']]]=0,"Niezamówione produkty","Zamówione produkty")</f>
        <v>Niezamówione produkty</v>
      </c>
      <c r="Y194" s="34" t="s">
        <v>90</v>
      </c>
      <c r="Z194" s="34">
        <v>20</v>
      </c>
      <c r="AA194" s="34">
        <v>560</v>
      </c>
      <c r="AB194" s="34">
        <v>3360</v>
      </c>
      <c r="AC194" s="34">
        <f>+Table13[[#This Row],[Na Palecie]]/Table13[[#This Row],[W Outer]]</f>
        <v>168</v>
      </c>
      <c r="AD194" s="34">
        <f>+Table13[[#This Row],[Na Palecie]]/Table13[[#This Row],[Na 
Warstwie]]</f>
        <v>6</v>
      </c>
      <c r="AE194" s="37" t="s">
        <v>640</v>
      </c>
      <c r="AF194" s="37" t="s">
        <v>90</v>
      </c>
      <c r="AG194" s="37" t="s">
        <v>641</v>
      </c>
      <c r="AH194" s="37" t="s">
        <v>642</v>
      </c>
      <c r="AI194" s="37"/>
      <c r="AJ194" s="37" t="s">
        <v>6697</v>
      </c>
      <c r="AK194" s="37" t="s">
        <v>608</v>
      </c>
      <c r="AL194" s="37" t="str">
        <f>_xlfn.XLOOKUP(Table13[[#This Row],[Rabat Indywidualny]],'PC2 code'!A:A,'PC2 code'!B:B,0)</f>
        <v>00</v>
      </c>
      <c r="AM194" s="9"/>
      <c r="AP194" s="9"/>
    </row>
    <row r="195" spans="1:42" s="64" customFormat="1" ht="15.75" customHeight="1" x14ac:dyDescent="0.35">
      <c r="A195" s="73" t="s">
        <v>5437</v>
      </c>
      <c r="B195" s="73" t="str">
        <f>TEXT(Table13[[#This Row],[Kod EAN 
(Sku)]],"0000000000000")</f>
        <v>3086123494886</v>
      </c>
      <c r="C195" s="78" t="str">
        <f>IF(AND(Table13[[#This Row],[Kod EAN 
(Szt)]]&lt;&gt;0,Table13[[#This Row],[Kod EAN 
(Szt)]]&lt;&gt;"0"),TEXT(Table13[[#This Row],[Kod EAN 
(Szt)]],"0000000000000"),"")</f>
        <v/>
      </c>
      <c r="D195" s="79" t="s">
        <v>643</v>
      </c>
      <c r="E195" s="27" t="s">
        <v>7</v>
      </c>
      <c r="F195" s="28" t="s">
        <v>89</v>
      </c>
      <c r="G195" s="29"/>
      <c r="H195" s="66">
        <v>32.78</v>
      </c>
      <c r="I195" s="67"/>
      <c r="J195" s="51">
        <f>Table13[[#This Row],[Cena Netto]]*(1-Table13[[#This Row],[Rabat Długoterminowy]])</f>
        <v>32.78</v>
      </c>
      <c r="K195" s="80">
        <f>IF(TRIM($D$8)='Payment Term'!A$1,1-(1-$D$9)*(1-2%),$D$9)</f>
        <v>0.25</v>
      </c>
      <c r="L195" s="35">
        <v>0.1</v>
      </c>
      <c r="M195" s="81">
        <f>1-(1-Table13[[#This Row],[Rabat Długoterminowy]])*(1-Table13[[#This Row],[Dodatkowy rabat kwartału (składany)]])</f>
        <v>9.9999999999999978E-2</v>
      </c>
      <c r="N195" s="52">
        <v>0</v>
      </c>
      <c r="O195" s="31">
        <f>ROUND(Table13[[#This Row],[Cena Netto Po Rabacie Długoterminowym]]*(1-Table13[[#This Row],[Rabat Podstawowy]])*(1-Table13[[#This Row],[Dodatkowy rabat kwartału (składany)]])*(1-Table13[[#This Row],[Rabat Indywidualny]]),2)</f>
        <v>22.13</v>
      </c>
      <c r="P195" s="31">
        <f>Table13[[#This Row],[Сena SKU Po Wszystkich Rabatach]]/Table13[[#This Row],[Szt/
Opak.]]</f>
        <v>7.376666666666666</v>
      </c>
      <c r="Q195" s="94" t="s">
        <v>6203</v>
      </c>
      <c r="R195" s="36" t="s">
        <v>2460</v>
      </c>
      <c r="S195" s="91">
        <f>IF(ISERROR(Table13[[#This Row],[W Inner]]),Table13[[#This Row],[W Outer]],IF(AND(Table13[[#This Row],[W Inner]]&gt;0,Table13[[#This Row],[W Inner]]&lt;&gt;"0"),Table13[[#This Row],[W Inner]],Table13[[#This Row],[W Outer]]))</f>
        <v>20</v>
      </c>
      <c r="T195" s="86"/>
      <c r="U1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5" s="49">
        <f>IF(Table13[[#This Row],[Zamówienie - Ilosc SKU '[Szt']]]=0,0,MOD(Table13[[#This Row],[Zamówienie - Ilosc SKU '[Szt']]],Table13[[#This Row],[Min. Ilość Zam. Sku]])-0.5)</f>
        <v>0</v>
      </c>
      <c r="W195" s="31">
        <f>Table13[[#This Row],[Сena SKU Po Wszystkich Rabatach]]*U195</f>
        <v>0</v>
      </c>
      <c r="X195" s="33" t="str">
        <f>IF(Table13[[#This Row],[Zamówienie - Ilosc SKU '[Szt']]]=0,"Niezamówione produkty","Zamówione produkty")</f>
        <v>Niezamówione produkty</v>
      </c>
      <c r="Y195" s="34" t="s">
        <v>90</v>
      </c>
      <c r="Z195" s="34">
        <v>20</v>
      </c>
      <c r="AA195" s="34">
        <v>400</v>
      </c>
      <c r="AB195" s="34">
        <v>2800</v>
      </c>
      <c r="AC195" s="34">
        <f>+Table13[[#This Row],[Na Palecie]]/Table13[[#This Row],[W Outer]]</f>
        <v>140</v>
      </c>
      <c r="AD195" s="34">
        <f>+Table13[[#This Row],[Na Palecie]]/Table13[[#This Row],[Na 
Warstwie]]</f>
        <v>7</v>
      </c>
      <c r="AE195" s="37" t="s">
        <v>644</v>
      </c>
      <c r="AF195" s="37" t="s">
        <v>90</v>
      </c>
      <c r="AG195" s="37" t="s">
        <v>645</v>
      </c>
      <c r="AH195" s="37" t="s">
        <v>646</v>
      </c>
      <c r="AI195" s="37"/>
      <c r="AJ195" s="37" t="s">
        <v>6697</v>
      </c>
      <c r="AK195" s="37" t="s">
        <v>154</v>
      </c>
      <c r="AL195" s="37" t="str">
        <f>_xlfn.XLOOKUP(Table13[[#This Row],[Rabat Indywidualny]],'PC2 code'!A:A,'PC2 code'!B:B,0)</f>
        <v>00</v>
      </c>
      <c r="AM195" s="9"/>
      <c r="AP195" s="9"/>
    </row>
    <row r="196" spans="1:42" s="64" customFormat="1" ht="15.75" customHeight="1" x14ac:dyDescent="0.35">
      <c r="A196" s="73" t="s">
        <v>5438</v>
      </c>
      <c r="B196" s="73" t="str">
        <f>TEXT(Table13[[#This Row],[Kod EAN 
(Sku)]],"0000000000000")</f>
        <v>3086123498303</v>
      </c>
      <c r="C196" s="78" t="str">
        <f>IF(AND(Table13[[#This Row],[Kod EAN 
(Szt)]]&lt;&gt;0,Table13[[#This Row],[Kod EAN 
(Szt)]]&lt;&gt;"0"),TEXT(Table13[[#This Row],[Kod EAN 
(Szt)]],"0000000000000"),"")</f>
        <v>3086123457560</v>
      </c>
      <c r="D196" s="79" t="s">
        <v>647</v>
      </c>
      <c r="E196" s="27" t="s">
        <v>7</v>
      </c>
      <c r="F196" s="28" t="s">
        <v>89</v>
      </c>
      <c r="G196" s="29"/>
      <c r="H196" s="66">
        <v>82.32</v>
      </c>
      <c r="I196" s="67"/>
      <c r="J196" s="51">
        <f>Table13[[#This Row],[Cena Netto]]*(1-Table13[[#This Row],[Rabat Długoterminowy]])</f>
        <v>82.32</v>
      </c>
      <c r="K196" s="80">
        <f>IF(TRIM($D$8)='Payment Term'!A$1,1-(1-$D$9)*(1-2%),$D$9)</f>
        <v>0.25</v>
      </c>
      <c r="L196" s="35">
        <v>0.1</v>
      </c>
      <c r="M196" s="81">
        <f>1-(1-Table13[[#This Row],[Rabat Długoterminowy]])*(1-Table13[[#This Row],[Dodatkowy rabat kwartału (składany)]])</f>
        <v>9.9999999999999978E-2</v>
      </c>
      <c r="N196" s="52">
        <v>0</v>
      </c>
      <c r="O196" s="31">
        <f>ROUND(Table13[[#This Row],[Cena Netto Po Rabacie Długoterminowym]]*(1-Table13[[#This Row],[Rabat Podstawowy]])*(1-Table13[[#This Row],[Dodatkowy rabat kwartału (składany)]])*(1-Table13[[#This Row],[Rabat Indywidualny]]),2)</f>
        <v>55.57</v>
      </c>
      <c r="P196" s="31">
        <f>Table13[[#This Row],[Сena SKU Po Wszystkich Rabatach]]/Table13[[#This Row],[Szt/
Opak.]]</f>
        <v>4.6308333333333334</v>
      </c>
      <c r="Q196" s="94" t="s">
        <v>2444</v>
      </c>
      <c r="R196" s="36" t="s">
        <v>6200</v>
      </c>
      <c r="S196" s="91">
        <f>IF(ISERROR(Table13[[#This Row],[W Inner]]),Table13[[#This Row],[W Outer]],IF(AND(Table13[[#This Row],[W Inner]]&gt;0,Table13[[#This Row],[W Inner]]&lt;&gt;"0"),Table13[[#This Row],[W Inner]],Table13[[#This Row],[W Outer]]))</f>
        <v>18</v>
      </c>
      <c r="T196" s="86"/>
      <c r="U1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6" s="49">
        <f>IF(Table13[[#This Row],[Zamówienie - Ilosc SKU '[Szt']]]=0,0,MOD(Table13[[#This Row],[Zamówienie - Ilosc SKU '[Szt']]],Table13[[#This Row],[Min. Ilość Zam. Sku]])-0.5)</f>
        <v>0</v>
      </c>
      <c r="W196" s="31">
        <f>Table13[[#This Row],[Сena SKU Po Wszystkich Rabatach]]*U196</f>
        <v>0</v>
      </c>
      <c r="X196" s="33" t="str">
        <f>IF(Table13[[#This Row],[Zamówienie - Ilosc SKU '[Szt']]]=0,"Niezamówione produkty","Zamówione produkty")</f>
        <v>Niezamówione produkty</v>
      </c>
      <c r="Y196" s="34" t="s">
        <v>90</v>
      </c>
      <c r="Z196" s="34">
        <v>18</v>
      </c>
      <c r="AA196" s="34">
        <v>342</v>
      </c>
      <c r="AB196" s="34">
        <v>1710</v>
      </c>
      <c r="AC196" s="34">
        <f>+Table13[[#This Row],[Na Palecie]]/Table13[[#This Row],[W Outer]]</f>
        <v>95</v>
      </c>
      <c r="AD196" s="34">
        <f>+Table13[[#This Row],[Na Palecie]]/Table13[[#This Row],[Na 
Warstwie]]</f>
        <v>5</v>
      </c>
      <c r="AE196" s="37" t="s">
        <v>648</v>
      </c>
      <c r="AF196" s="37" t="s">
        <v>649</v>
      </c>
      <c r="AG196" s="37" t="s">
        <v>650</v>
      </c>
      <c r="AH196" s="37" t="s">
        <v>651</v>
      </c>
      <c r="AI196" s="37"/>
      <c r="AJ196" s="37" t="s">
        <v>6697</v>
      </c>
      <c r="AK196" s="37" t="s">
        <v>154</v>
      </c>
      <c r="AL196" s="37" t="str">
        <f>_xlfn.XLOOKUP(Table13[[#This Row],[Rabat Indywidualny]],'PC2 code'!A:A,'PC2 code'!B:B,0)</f>
        <v>00</v>
      </c>
      <c r="AM196" s="9"/>
      <c r="AP196" s="9"/>
    </row>
    <row r="197" spans="1:42" ht="15.75" customHeight="1" x14ac:dyDescent="0.35">
      <c r="A197" s="73" t="s">
        <v>5439</v>
      </c>
      <c r="B197" s="73" t="str">
        <f>TEXT(Table13[[#This Row],[Kod EAN 
(Sku)]],"0000000000000")</f>
        <v>3086123494664</v>
      </c>
      <c r="C197" s="78" t="str">
        <f>IF(AND(Table13[[#This Row],[Kod EAN 
(Szt)]]&lt;&gt;0,Table13[[#This Row],[Kod EAN 
(Szt)]]&lt;&gt;"0"),TEXT(Table13[[#This Row],[Kod EAN 
(Szt)]],"0000000000000"),"")</f>
        <v>3086123457553</v>
      </c>
      <c r="D197" s="79" t="s">
        <v>652</v>
      </c>
      <c r="E197" s="27" t="s">
        <v>7</v>
      </c>
      <c r="F197" s="28" t="s">
        <v>89</v>
      </c>
      <c r="G197" s="29"/>
      <c r="H197" s="66">
        <v>82.32</v>
      </c>
      <c r="I197" s="67"/>
      <c r="J197" s="51">
        <f>Table13[[#This Row],[Cena Netto]]*(1-Table13[[#This Row],[Rabat Długoterminowy]])</f>
        <v>82.32</v>
      </c>
      <c r="K197" s="80">
        <f>IF(TRIM($D$8)='Payment Term'!A$1,1-(1-$D$9)*(1-2%),$D$9)</f>
        <v>0.25</v>
      </c>
      <c r="L197" s="35">
        <v>0.1</v>
      </c>
      <c r="M197" s="81">
        <f>1-(1-Table13[[#This Row],[Rabat Długoterminowy]])*(1-Table13[[#This Row],[Dodatkowy rabat kwartału (składany)]])</f>
        <v>9.9999999999999978E-2</v>
      </c>
      <c r="N197" s="52">
        <v>0</v>
      </c>
      <c r="O197" s="31">
        <f>ROUND(Table13[[#This Row],[Cena Netto Po Rabacie Długoterminowym]]*(1-Table13[[#This Row],[Rabat Podstawowy]])*(1-Table13[[#This Row],[Dodatkowy rabat kwartału (składany)]])*(1-Table13[[#This Row],[Rabat Indywidualny]]),2)</f>
        <v>55.57</v>
      </c>
      <c r="P197" s="31">
        <f>Table13[[#This Row],[Сena SKU Po Wszystkich Rabatach]]/Table13[[#This Row],[Szt/
Opak.]]</f>
        <v>4.6308333333333334</v>
      </c>
      <c r="Q197" s="94" t="s">
        <v>2444</v>
      </c>
      <c r="R197" s="36" t="s">
        <v>6200</v>
      </c>
      <c r="S197" s="91">
        <f>IF(ISERROR(Table13[[#This Row],[W Inner]]),Table13[[#This Row],[W Outer]],IF(AND(Table13[[#This Row],[W Inner]]&gt;0,Table13[[#This Row],[W Inner]]&lt;&gt;"0"),Table13[[#This Row],[W Inner]],Table13[[#This Row],[W Outer]]))</f>
        <v>18</v>
      </c>
      <c r="T197" s="86"/>
      <c r="U1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7" s="49">
        <f>IF(Table13[[#This Row],[Zamówienie - Ilosc SKU '[Szt']]]=0,0,MOD(Table13[[#This Row],[Zamówienie - Ilosc SKU '[Szt']]],Table13[[#This Row],[Min. Ilość Zam. Sku]])-0.5)</f>
        <v>0</v>
      </c>
      <c r="W197" s="31">
        <f>Table13[[#This Row],[Сena SKU Po Wszystkich Rabatach]]*U197</f>
        <v>0</v>
      </c>
      <c r="X197" s="33" t="str">
        <f>IF(Table13[[#This Row],[Zamówienie - Ilosc SKU '[Szt']]]=0,"Niezamówione produkty","Zamówione produkty")</f>
        <v>Niezamówione produkty</v>
      </c>
      <c r="Y197" s="34" t="s">
        <v>90</v>
      </c>
      <c r="Z197" s="34">
        <v>18</v>
      </c>
      <c r="AA197" s="34">
        <v>342</v>
      </c>
      <c r="AB197" s="34">
        <v>1710</v>
      </c>
      <c r="AC197" s="34">
        <f>+Table13[[#This Row],[Na Palecie]]/Table13[[#This Row],[W Outer]]</f>
        <v>95</v>
      </c>
      <c r="AD197" s="34">
        <f>+Table13[[#This Row],[Na Palecie]]/Table13[[#This Row],[Na 
Warstwie]]</f>
        <v>5</v>
      </c>
      <c r="AE197" s="37" t="s">
        <v>653</v>
      </c>
      <c r="AF197" s="37" t="s">
        <v>654</v>
      </c>
      <c r="AG197" s="37" t="s">
        <v>655</v>
      </c>
      <c r="AH197" s="37" t="s">
        <v>656</v>
      </c>
      <c r="AI197" s="37"/>
      <c r="AJ197" s="37" t="s">
        <v>6697</v>
      </c>
      <c r="AK197" s="37" t="s">
        <v>154</v>
      </c>
      <c r="AL197" s="37" t="str">
        <f>_xlfn.XLOOKUP(Table13[[#This Row],[Rabat Indywidualny]],'PC2 code'!A:A,'PC2 code'!B:B,0)</f>
        <v>00</v>
      </c>
    </row>
    <row r="198" spans="1:42" ht="15.75" customHeight="1" x14ac:dyDescent="0.35">
      <c r="A198" s="73" t="s">
        <v>5440</v>
      </c>
      <c r="B198" s="73" t="str">
        <f>TEXT(Table13[[#This Row],[Kod EAN 
(Sku)]],"0000000000000")</f>
        <v>3086123494671</v>
      </c>
      <c r="C198" s="78" t="str">
        <f>IF(AND(Table13[[#This Row],[Kod EAN 
(Szt)]]&lt;&gt;0,Table13[[#This Row],[Kod EAN 
(Szt)]]&lt;&gt;"0"),TEXT(Table13[[#This Row],[Kod EAN 
(Szt)]],"0000000000000"),"")</f>
        <v>3086123457591</v>
      </c>
      <c r="D198" s="79" t="s">
        <v>657</v>
      </c>
      <c r="E198" s="27" t="s">
        <v>7</v>
      </c>
      <c r="F198" s="28" t="s">
        <v>89</v>
      </c>
      <c r="G198" s="29"/>
      <c r="H198" s="66">
        <v>82.32</v>
      </c>
      <c r="I198" s="67"/>
      <c r="J198" s="51">
        <f>Table13[[#This Row],[Cena Netto]]*(1-Table13[[#This Row],[Rabat Długoterminowy]])</f>
        <v>82.32</v>
      </c>
      <c r="K198" s="80">
        <f>IF(TRIM($D$8)='Payment Term'!A$1,1-(1-$D$9)*(1-2%),$D$9)</f>
        <v>0.25</v>
      </c>
      <c r="L198" s="35">
        <v>0.1</v>
      </c>
      <c r="M198" s="81">
        <f>1-(1-Table13[[#This Row],[Rabat Długoterminowy]])*(1-Table13[[#This Row],[Dodatkowy rabat kwartału (składany)]])</f>
        <v>9.9999999999999978E-2</v>
      </c>
      <c r="N198" s="52">
        <v>0</v>
      </c>
      <c r="O198" s="31">
        <f>ROUND(Table13[[#This Row],[Cena Netto Po Rabacie Długoterminowym]]*(1-Table13[[#This Row],[Rabat Podstawowy]])*(1-Table13[[#This Row],[Dodatkowy rabat kwartału (składany)]])*(1-Table13[[#This Row],[Rabat Indywidualny]]),2)</f>
        <v>55.57</v>
      </c>
      <c r="P198" s="31">
        <f>Table13[[#This Row],[Сena SKU Po Wszystkich Rabatach]]/Table13[[#This Row],[Szt/
Opak.]]</f>
        <v>4.6308333333333334</v>
      </c>
      <c r="Q198" s="94" t="s">
        <v>2444</v>
      </c>
      <c r="R198" s="36" t="s">
        <v>6200</v>
      </c>
      <c r="S198" s="91">
        <f>IF(ISERROR(Table13[[#This Row],[W Inner]]),Table13[[#This Row],[W Outer]],IF(AND(Table13[[#This Row],[W Inner]]&gt;0,Table13[[#This Row],[W Inner]]&lt;&gt;"0"),Table13[[#This Row],[W Inner]],Table13[[#This Row],[W Outer]]))</f>
        <v>18</v>
      </c>
      <c r="T198" s="86"/>
      <c r="U1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8" s="49">
        <f>IF(Table13[[#This Row],[Zamówienie - Ilosc SKU '[Szt']]]=0,0,MOD(Table13[[#This Row],[Zamówienie - Ilosc SKU '[Szt']]],Table13[[#This Row],[Min. Ilość Zam. Sku]])-0.5)</f>
        <v>0</v>
      </c>
      <c r="W198" s="31">
        <f>Table13[[#This Row],[Сena SKU Po Wszystkich Rabatach]]*U198</f>
        <v>0</v>
      </c>
      <c r="X198" s="33" t="str">
        <f>IF(Table13[[#This Row],[Zamówienie - Ilosc SKU '[Szt']]]=0,"Niezamówione produkty","Zamówione produkty")</f>
        <v>Niezamówione produkty</v>
      </c>
      <c r="Y198" s="34" t="s">
        <v>90</v>
      </c>
      <c r="Z198" s="34">
        <v>18</v>
      </c>
      <c r="AA198" s="34">
        <v>342</v>
      </c>
      <c r="AB198" s="34">
        <v>1710</v>
      </c>
      <c r="AC198" s="34">
        <f>+Table13[[#This Row],[Na Palecie]]/Table13[[#This Row],[W Outer]]</f>
        <v>95</v>
      </c>
      <c r="AD198" s="34">
        <f>+Table13[[#This Row],[Na Palecie]]/Table13[[#This Row],[Na 
Warstwie]]</f>
        <v>5</v>
      </c>
      <c r="AE198" s="37" t="s">
        <v>658</v>
      </c>
      <c r="AF198" s="37" t="s">
        <v>659</v>
      </c>
      <c r="AG198" s="37" t="s">
        <v>660</v>
      </c>
      <c r="AH198" s="37" t="s">
        <v>661</v>
      </c>
      <c r="AI198" s="37"/>
      <c r="AJ198" s="37" t="s">
        <v>6697</v>
      </c>
      <c r="AK198" s="37" t="s">
        <v>154</v>
      </c>
      <c r="AL198" s="37" t="str">
        <f>_xlfn.XLOOKUP(Table13[[#This Row],[Rabat Indywidualny]],'PC2 code'!A:A,'PC2 code'!B:B,0)</f>
        <v>00</v>
      </c>
    </row>
    <row r="199" spans="1:42" s="64" customFormat="1" ht="15.75" customHeight="1" x14ac:dyDescent="0.35">
      <c r="A199" s="73" t="s">
        <v>5441</v>
      </c>
      <c r="B199" s="73" t="str">
        <f>TEXT(Table13[[#This Row],[Kod EAN 
(Sku)]],"0000000000000")</f>
        <v>3086123538146</v>
      </c>
      <c r="C199" s="78" t="str">
        <f>IF(AND(Table13[[#This Row],[Kod EAN 
(Szt)]]&lt;&gt;0,Table13[[#This Row],[Kod EAN 
(Szt)]]&lt;&gt;"0"),TEXT(Table13[[#This Row],[Kod EAN 
(Szt)]],"0000000000000"),"")</f>
        <v/>
      </c>
      <c r="D199" s="79" t="s">
        <v>662</v>
      </c>
      <c r="E199" s="27" t="s">
        <v>7</v>
      </c>
      <c r="F199" s="28" t="s">
        <v>89</v>
      </c>
      <c r="G199" s="29"/>
      <c r="H199" s="66">
        <v>82.32</v>
      </c>
      <c r="I199" s="67"/>
      <c r="J199" s="51">
        <f>Table13[[#This Row],[Cena Netto]]*(1-Table13[[#This Row],[Rabat Długoterminowy]])</f>
        <v>82.32</v>
      </c>
      <c r="K199" s="80">
        <f>IF(TRIM($D$8)='Payment Term'!A$1,1-(1-$D$9)*(1-2%),$D$9)</f>
        <v>0.25</v>
      </c>
      <c r="L199" s="35">
        <v>0.1</v>
      </c>
      <c r="M199" s="81">
        <f>1-(1-Table13[[#This Row],[Rabat Długoterminowy]])*(1-Table13[[#This Row],[Dodatkowy rabat kwartału (składany)]])</f>
        <v>9.9999999999999978E-2</v>
      </c>
      <c r="N199" s="52">
        <v>0</v>
      </c>
      <c r="O199" s="31">
        <f>ROUND(Table13[[#This Row],[Cena Netto Po Rabacie Długoterminowym]]*(1-Table13[[#This Row],[Rabat Podstawowy]])*(1-Table13[[#This Row],[Dodatkowy rabat kwartału (składany)]])*(1-Table13[[#This Row],[Rabat Indywidualny]]),2)</f>
        <v>55.57</v>
      </c>
      <c r="P199" s="31">
        <f>Table13[[#This Row],[Сena SKU Po Wszystkich Rabatach]]/Table13[[#This Row],[Szt/
Opak.]]</f>
        <v>4.6308333333333334</v>
      </c>
      <c r="Q199" s="94" t="s">
        <v>2444</v>
      </c>
      <c r="R199" s="36" t="s">
        <v>6200</v>
      </c>
      <c r="S199" s="91">
        <f>IF(ISERROR(Table13[[#This Row],[W Inner]]),Table13[[#This Row],[W Outer]],IF(AND(Table13[[#This Row],[W Inner]]&gt;0,Table13[[#This Row],[W Inner]]&lt;&gt;"0"),Table13[[#This Row],[W Inner]],Table13[[#This Row],[W Outer]]))</f>
        <v>18</v>
      </c>
      <c r="T199" s="86"/>
      <c r="U1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199" s="49">
        <f>IF(Table13[[#This Row],[Zamówienie - Ilosc SKU '[Szt']]]=0,0,MOD(Table13[[#This Row],[Zamówienie - Ilosc SKU '[Szt']]],Table13[[#This Row],[Min. Ilość Zam. Sku]])-0.5)</f>
        <v>0</v>
      </c>
      <c r="W199" s="31">
        <f>Table13[[#This Row],[Сena SKU Po Wszystkich Rabatach]]*U199</f>
        <v>0</v>
      </c>
      <c r="X199" s="33" t="str">
        <f>IF(Table13[[#This Row],[Zamówienie - Ilosc SKU '[Szt']]]=0,"Niezamówione produkty","Zamówione produkty")</f>
        <v>Niezamówione produkty</v>
      </c>
      <c r="Y199" s="34" t="s">
        <v>90</v>
      </c>
      <c r="Z199" s="34">
        <v>18</v>
      </c>
      <c r="AA199" s="34">
        <v>342</v>
      </c>
      <c r="AB199" s="34">
        <v>1710</v>
      </c>
      <c r="AC199" s="34">
        <f>+Table13[[#This Row],[Na Palecie]]/Table13[[#This Row],[W Outer]]</f>
        <v>95</v>
      </c>
      <c r="AD199" s="34">
        <f>+Table13[[#This Row],[Na Palecie]]/Table13[[#This Row],[Na 
Warstwie]]</f>
        <v>5</v>
      </c>
      <c r="AE199" s="37" t="s">
        <v>663</v>
      </c>
      <c r="AF199" s="37" t="s">
        <v>90</v>
      </c>
      <c r="AG199" s="37" t="s">
        <v>664</v>
      </c>
      <c r="AH199" s="37" t="s">
        <v>665</v>
      </c>
      <c r="AI199" s="37"/>
      <c r="AJ199" s="37" t="s">
        <v>6697</v>
      </c>
      <c r="AK199" s="37" t="s">
        <v>154</v>
      </c>
      <c r="AL199" s="37" t="str">
        <f>_xlfn.XLOOKUP(Table13[[#This Row],[Rabat Indywidualny]],'PC2 code'!A:A,'PC2 code'!B:B,0)</f>
        <v>00</v>
      </c>
      <c r="AM199" s="9"/>
      <c r="AP199" s="9"/>
    </row>
    <row r="200" spans="1:42" ht="15.75" customHeight="1" x14ac:dyDescent="0.35">
      <c r="A200" s="73" t="s">
        <v>5442</v>
      </c>
      <c r="B200" s="73" t="str">
        <f>TEXT(Table13[[#This Row],[Kod EAN 
(Sku)]],"0000000000000")</f>
        <v>3086123537736</v>
      </c>
      <c r="C200" s="78" t="str">
        <f>IF(AND(Table13[[#This Row],[Kod EAN 
(Szt)]]&lt;&gt;0,Table13[[#This Row],[Kod EAN 
(Szt)]]&lt;&gt;"0"),TEXT(Table13[[#This Row],[Kod EAN 
(Szt)]],"0000000000000"),"")</f>
        <v/>
      </c>
      <c r="D200" s="79" t="s">
        <v>666</v>
      </c>
      <c r="E200" s="27" t="s">
        <v>7</v>
      </c>
      <c r="F200" s="28" t="s">
        <v>89</v>
      </c>
      <c r="G200" s="29"/>
      <c r="H200" s="66">
        <v>306.54000000000002</v>
      </c>
      <c r="I200" s="67"/>
      <c r="J200" s="51">
        <f>Table13[[#This Row],[Cena Netto]]*(1-Table13[[#This Row],[Rabat Długoterminowy]])</f>
        <v>306.54000000000002</v>
      </c>
      <c r="K200" s="80">
        <f>IF(TRIM($D$8)='Payment Term'!A$1,1-(1-$D$9)*(1-2%),$D$9)</f>
        <v>0.25</v>
      </c>
      <c r="L200" s="35">
        <v>0.1</v>
      </c>
      <c r="M200" s="81">
        <f>1-(1-Table13[[#This Row],[Rabat Długoterminowy]])*(1-Table13[[#This Row],[Dodatkowy rabat kwartału (składany)]])</f>
        <v>9.9999999999999978E-2</v>
      </c>
      <c r="N200" s="52">
        <v>0</v>
      </c>
      <c r="O200" s="31">
        <f>ROUND(Table13[[#This Row],[Cena Netto Po Rabacie Długoterminowym]]*(1-Table13[[#This Row],[Rabat Podstawowy]])*(1-Table13[[#This Row],[Dodatkowy rabat kwartału (składany)]])*(1-Table13[[#This Row],[Rabat Indywidualny]]),2)</f>
        <v>206.91</v>
      </c>
      <c r="P200" s="31">
        <f>Table13[[#This Row],[Сena SKU Po Wszystkich Rabatach]]/Table13[[#This Row],[Szt/
Opak.]]</f>
        <v>4.3106249999999999</v>
      </c>
      <c r="Q200" s="94" t="s">
        <v>2516</v>
      </c>
      <c r="R200" s="36" t="s">
        <v>6200</v>
      </c>
      <c r="S200" s="91">
        <f>IF(ISERROR(Table13[[#This Row],[W Inner]]),Table13[[#This Row],[W Outer]],IF(AND(Table13[[#This Row],[W Inner]]&gt;0,Table13[[#This Row],[W Inner]]&lt;&gt;"0"),Table13[[#This Row],[W Inner]],Table13[[#This Row],[W Outer]]))</f>
        <v>1</v>
      </c>
      <c r="T200" s="86"/>
      <c r="U2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0" s="49">
        <f>IF(Table13[[#This Row],[Zamówienie - Ilosc SKU '[Szt']]]=0,0,MOD(Table13[[#This Row],[Zamówienie - Ilosc SKU '[Szt']]],Table13[[#This Row],[Min. Ilość Zam. Sku]])-0.5)</f>
        <v>0</v>
      </c>
      <c r="W200" s="31">
        <f>Table13[[#This Row],[Сena SKU Po Wszystkich Rabatach]]*U200</f>
        <v>0</v>
      </c>
      <c r="X200" s="33" t="str">
        <f>IF(Table13[[#This Row],[Zamówienie - Ilosc SKU '[Szt']]]=0,"Niezamówione produkty","Zamówione produkty")</f>
        <v>Niezamówione produkty</v>
      </c>
      <c r="Y200" s="34" t="s">
        <v>90</v>
      </c>
      <c r="Z200" s="34">
        <v>1</v>
      </c>
      <c r="AA200" s="34">
        <v>34</v>
      </c>
      <c r="AB200" s="34">
        <v>170</v>
      </c>
      <c r="AC200" s="34">
        <f>+Table13[[#This Row],[Na Palecie]]/Table13[[#This Row],[W Outer]]</f>
        <v>170</v>
      </c>
      <c r="AD200" s="34">
        <f>+Table13[[#This Row],[Na Palecie]]/Table13[[#This Row],[Na 
Warstwie]]</f>
        <v>5</v>
      </c>
      <c r="AE200" s="37" t="s">
        <v>667</v>
      </c>
      <c r="AF200" s="37" t="s">
        <v>90</v>
      </c>
      <c r="AG200" s="37" t="s">
        <v>668</v>
      </c>
      <c r="AH200" s="37" t="s">
        <v>669</v>
      </c>
      <c r="AI200" s="37"/>
      <c r="AJ200" s="37" t="s">
        <v>6697</v>
      </c>
      <c r="AK200" s="37" t="s">
        <v>154</v>
      </c>
      <c r="AL200" s="37" t="str">
        <f>_xlfn.XLOOKUP(Table13[[#This Row],[Rabat Indywidualny]],'PC2 code'!A:A,'PC2 code'!B:B,0)</f>
        <v>00</v>
      </c>
    </row>
    <row r="201" spans="1:42" s="64" customFormat="1" ht="15.75" customHeight="1" x14ac:dyDescent="0.35">
      <c r="A201" s="73" t="s">
        <v>5443</v>
      </c>
      <c r="B201" s="73" t="str">
        <f>TEXT(Table13[[#This Row],[Kod EAN 
(Sku)]],"0000000000000")</f>
        <v>3086123681446</v>
      </c>
      <c r="C201" s="78" t="str">
        <f>IF(AND(Table13[[#This Row],[Kod EAN 
(Szt)]]&lt;&gt;0,Table13[[#This Row],[Kod EAN 
(Szt)]]&lt;&gt;"0"),TEXT(Table13[[#This Row],[Kod EAN 
(Szt)]],"0000000000000"),"")</f>
        <v/>
      </c>
      <c r="D201" s="79" t="s">
        <v>670</v>
      </c>
      <c r="E201" s="27" t="s">
        <v>7</v>
      </c>
      <c r="F201" s="28" t="s">
        <v>89</v>
      </c>
      <c r="G201" s="29"/>
      <c r="H201" s="66">
        <v>7.7</v>
      </c>
      <c r="I201" s="67">
        <v>0.2</v>
      </c>
      <c r="J201" s="51">
        <f>Table13[[#This Row],[Cena Netto]]*(1-Table13[[#This Row],[Rabat Długoterminowy]])</f>
        <v>6.16</v>
      </c>
      <c r="K201" s="80">
        <f>IF(TRIM($D$8)='Payment Term'!A$1,1-(1-$D$9)*(1-2%),$D$9)</f>
        <v>0.25</v>
      </c>
      <c r="L201" s="35"/>
      <c r="M201" s="81">
        <f>1-(1-Table13[[#This Row],[Rabat Długoterminowy]])*(1-Table13[[#This Row],[Dodatkowy rabat kwartału (składany)]])</f>
        <v>0.19999999999999996</v>
      </c>
      <c r="N201" s="52">
        <v>0</v>
      </c>
      <c r="O201" s="31">
        <f>ROUND(Table13[[#This Row],[Cena Netto Po Rabacie Długoterminowym]]*(1-Table13[[#This Row],[Rabat Podstawowy]])*(1-Table13[[#This Row],[Dodatkowy rabat kwartału (składany)]])*(1-Table13[[#This Row],[Rabat Indywidualny]]),2)</f>
        <v>4.62</v>
      </c>
      <c r="P201" s="31">
        <f>Table13[[#This Row],[Сena SKU Po Wszystkich Rabatach]]/Table13[[#This Row],[Szt/
Opak.]]</f>
        <v>1.54</v>
      </c>
      <c r="Q201" s="94" t="s">
        <v>6203</v>
      </c>
      <c r="R201" s="36" t="s">
        <v>2440</v>
      </c>
      <c r="S201" s="91">
        <f>IF(ISERROR(Table13[[#This Row],[W Inner]]),Table13[[#This Row],[W Outer]],IF(AND(Table13[[#This Row],[W Inner]]&gt;0,Table13[[#This Row],[W Inner]]&lt;&gt;"0"),Table13[[#This Row],[W Inner]],Table13[[#This Row],[W Outer]]))</f>
        <v>10</v>
      </c>
      <c r="T201" s="86"/>
      <c r="U2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1" s="49">
        <f>IF(Table13[[#This Row],[Zamówienie - Ilosc SKU '[Szt']]]=0,0,MOD(Table13[[#This Row],[Zamówienie - Ilosc SKU '[Szt']]],Table13[[#This Row],[Min. Ilość Zam. Sku]])-0.5)</f>
        <v>0</v>
      </c>
      <c r="W201" s="31">
        <f>Table13[[#This Row],[Сena SKU Po Wszystkich Rabatach]]*U201</f>
        <v>0</v>
      </c>
      <c r="X201" s="33" t="str">
        <f>IF(Table13[[#This Row],[Zamówienie - Ilosc SKU '[Szt']]]=0,"Niezamówione produkty","Zamówione produkty")</f>
        <v>Niezamówione produkty</v>
      </c>
      <c r="Y201" s="34" t="s">
        <v>90</v>
      </c>
      <c r="Z201" s="34">
        <v>10</v>
      </c>
      <c r="AA201" s="34">
        <v>590</v>
      </c>
      <c r="AB201" s="34">
        <v>3540</v>
      </c>
      <c r="AC201" s="34">
        <f>+Table13[[#This Row],[Na Palecie]]/Table13[[#This Row],[W Outer]]</f>
        <v>354</v>
      </c>
      <c r="AD201" s="34">
        <f>+Table13[[#This Row],[Na Palecie]]/Table13[[#This Row],[Na 
Warstwie]]</f>
        <v>6</v>
      </c>
      <c r="AE201" s="37" t="s">
        <v>671</v>
      </c>
      <c r="AF201" s="37" t="s">
        <v>90</v>
      </c>
      <c r="AG201" s="37" t="s">
        <v>672</v>
      </c>
      <c r="AH201" s="37" t="s">
        <v>673</v>
      </c>
      <c r="AI201" s="37"/>
      <c r="AJ201" s="37" t="s">
        <v>6697</v>
      </c>
      <c r="AK201" s="37" t="s">
        <v>608</v>
      </c>
      <c r="AL201" s="37" t="str">
        <f>_xlfn.XLOOKUP(Table13[[#This Row],[Rabat Indywidualny]],'PC2 code'!A:A,'PC2 code'!B:B,0)</f>
        <v>00</v>
      </c>
      <c r="AM201" s="9"/>
      <c r="AP201" s="9"/>
    </row>
    <row r="202" spans="1:42" ht="15.75" customHeight="1" x14ac:dyDescent="0.35">
      <c r="A202" s="73" t="s">
        <v>5444</v>
      </c>
      <c r="B202" s="73" t="str">
        <f>TEXT(Table13[[#This Row],[Kod EAN 
(Sku)]],"0000000000000")</f>
        <v>3086123681453</v>
      </c>
      <c r="C202" s="78" t="str">
        <f>IF(AND(Table13[[#This Row],[Kod EAN 
(Szt)]]&lt;&gt;0,Table13[[#This Row],[Kod EAN 
(Szt)]]&lt;&gt;"0"),TEXT(Table13[[#This Row],[Kod EAN 
(Szt)]],"0000000000000"),"")</f>
        <v/>
      </c>
      <c r="D202" s="79" t="s">
        <v>674</v>
      </c>
      <c r="E202" s="27" t="s">
        <v>7</v>
      </c>
      <c r="F202" s="28" t="s">
        <v>89</v>
      </c>
      <c r="G202" s="29"/>
      <c r="H202" s="66">
        <v>7.7</v>
      </c>
      <c r="I202" s="67">
        <v>0.2</v>
      </c>
      <c r="J202" s="51">
        <f>Table13[[#This Row],[Cena Netto]]*(1-Table13[[#This Row],[Rabat Długoterminowy]])</f>
        <v>6.16</v>
      </c>
      <c r="K202" s="80">
        <f>IF(TRIM($D$8)='Payment Term'!A$1,1-(1-$D$9)*(1-2%),$D$9)</f>
        <v>0.25</v>
      </c>
      <c r="L202" s="35"/>
      <c r="M202" s="81">
        <f>1-(1-Table13[[#This Row],[Rabat Długoterminowy]])*(1-Table13[[#This Row],[Dodatkowy rabat kwartału (składany)]])</f>
        <v>0.19999999999999996</v>
      </c>
      <c r="N202" s="52">
        <v>0</v>
      </c>
      <c r="O202" s="31">
        <f>ROUND(Table13[[#This Row],[Cena Netto Po Rabacie Długoterminowym]]*(1-Table13[[#This Row],[Rabat Podstawowy]])*(1-Table13[[#This Row],[Dodatkowy rabat kwartału (składany)]])*(1-Table13[[#This Row],[Rabat Indywidualny]]),2)</f>
        <v>4.62</v>
      </c>
      <c r="P202" s="31">
        <f>Table13[[#This Row],[Сena SKU Po Wszystkich Rabatach]]/Table13[[#This Row],[Szt/
Opak.]]</f>
        <v>1.54</v>
      </c>
      <c r="Q202" s="94" t="s">
        <v>6203</v>
      </c>
      <c r="R202" s="36" t="s">
        <v>2440</v>
      </c>
      <c r="S202" s="91">
        <f>IF(ISERROR(Table13[[#This Row],[W Inner]]),Table13[[#This Row],[W Outer]],IF(AND(Table13[[#This Row],[W Inner]]&gt;0,Table13[[#This Row],[W Inner]]&lt;&gt;"0"),Table13[[#This Row],[W Inner]],Table13[[#This Row],[W Outer]]))</f>
        <v>10</v>
      </c>
      <c r="T202" s="86"/>
      <c r="U2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2" s="49">
        <f>IF(Table13[[#This Row],[Zamówienie - Ilosc SKU '[Szt']]]=0,0,MOD(Table13[[#This Row],[Zamówienie - Ilosc SKU '[Szt']]],Table13[[#This Row],[Min. Ilość Zam. Sku]])-0.5)</f>
        <v>0</v>
      </c>
      <c r="W202" s="31">
        <f>Table13[[#This Row],[Сena SKU Po Wszystkich Rabatach]]*U202</f>
        <v>0</v>
      </c>
      <c r="X202" s="33" t="str">
        <f>IF(Table13[[#This Row],[Zamówienie - Ilosc SKU '[Szt']]]=0,"Niezamówione produkty","Zamówione produkty")</f>
        <v>Niezamówione produkty</v>
      </c>
      <c r="Y202" s="34" t="s">
        <v>90</v>
      </c>
      <c r="Z202" s="34">
        <v>10</v>
      </c>
      <c r="AA202" s="34">
        <v>590</v>
      </c>
      <c r="AB202" s="34">
        <v>3540</v>
      </c>
      <c r="AC202" s="34">
        <f>+Table13[[#This Row],[Na Palecie]]/Table13[[#This Row],[W Outer]]</f>
        <v>354</v>
      </c>
      <c r="AD202" s="34">
        <f>+Table13[[#This Row],[Na Palecie]]/Table13[[#This Row],[Na 
Warstwie]]</f>
        <v>6</v>
      </c>
      <c r="AE202" s="37" t="s">
        <v>675</v>
      </c>
      <c r="AF202" s="37" t="s">
        <v>90</v>
      </c>
      <c r="AG202" s="37" t="s">
        <v>676</v>
      </c>
      <c r="AH202" s="37" t="s">
        <v>677</v>
      </c>
      <c r="AI202" s="37"/>
      <c r="AJ202" s="37" t="s">
        <v>6697</v>
      </c>
      <c r="AK202" s="37" t="s">
        <v>608</v>
      </c>
      <c r="AL202" s="37" t="str">
        <f>_xlfn.XLOOKUP(Table13[[#This Row],[Rabat Indywidualny]],'PC2 code'!A:A,'PC2 code'!B:B,0)</f>
        <v>00</v>
      </c>
    </row>
    <row r="203" spans="1:42" s="64" customFormat="1" ht="15.75" customHeight="1" x14ac:dyDescent="0.35">
      <c r="A203" s="73" t="s">
        <v>5445</v>
      </c>
      <c r="B203" s="73" t="str">
        <f>TEXT(Table13[[#This Row],[Kod EAN 
(Sku)]],"0000000000000")</f>
        <v>3086129900022</v>
      </c>
      <c r="C203" s="78" t="str">
        <f>IF(AND(Table13[[#This Row],[Kod EAN 
(Szt)]]&lt;&gt;0,Table13[[#This Row],[Kod EAN 
(Szt)]]&lt;&gt;"0"),TEXT(Table13[[#This Row],[Kod EAN 
(Szt)]],"0000000000000"),"")</f>
        <v/>
      </c>
      <c r="D203" s="79" t="s">
        <v>678</v>
      </c>
      <c r="E203" s="27" t="s">
        <v>7</v>
      </c>
      <c r="F203" s="28" t="s">
        <v>89</v>
      </c>
      <c r="G203" s="29"/>
      <c r="H203" s="66">
        <v>3.11</v>
      </c>
      <c r="I203" s="67"/>
      <c r="J203" s="51">
        <f>Table13[[#This Row],[Cena Netto]]*(1-Table13[[#This Row],[Rabat Długoterminowy]])</f>
        <v>3.11</v>
      </c>
      <c r="K203" s="80">
        <f>IF(TRIM($D$8)='Payment Term'!A$1,1-(1-$D$9)*(1-2%),$D$9)</f>
        <v>0.25</v>
      </c>
      <c r="L203" s="35">
        <v>0.1</v>
      </c>
      <c r="M203" s="81">
        <f>1-(1-Table13[[#This Row],[Rabat Długoterminowy]])*(1-Table13[[#This Row],[Dodatkowy rabat kwartału (składany)]])</f>
        <v>9.9999999999999978E-2</v>
      </c>
      <c r="N203" s="52">
        <v>0</v>
      </c>
      <c r="O203" s="31">
        <f>ROUND(Table13[[#This Row],[Cena Netto Po Rabacie Długoterminowym]]*(1-Table13[[#This Row],[Rabat Podstawowy]])*(1-Table13[[#This Row],[Dodatkowy rabat kwartału (składany)]])*(1-Table13[[#This Row],[Rabat Indywidualny]]),2)</f>
        <v>2.1</v>
      </c>
      <c r="P203" s="31">
        <f>Table13[[#This Row],[Сena SKU Po Wszystkich Rabatach]]/Table13[[#This Row],[Szt/
Opak.]]</f>
        <v>1.05</v>
      </c>
      <c r="Q203" s="94" t="s">
        <v>6205</v>
      </c>
      <c r="R203" s="36" t="s">
        <v>2460</v>
      </c>
      <c r="S203" s="91">
        <f>IF(ISERROR(Table13[[#This Row],[W Inner]]),Table13[[#This Row],[W Outer]],IF(AND(Table13[[#This Row],[W Inner]]&gt;0,Table13[[#This Row],[W Inner]]&lt;&gt;"0"),Table13[[#This Row],[W Inner]],Table13[[#This Row],[W Outer]]))</f>
        <v>20</v>
      </c>
      <c r="T203" s="86"/>
      <c r="U2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3" s="49">
        <f>IF(Table13[[#This Row],[Zamówienie - Ilosc SKU '[Szt']]]=0,0,MOD(Table13[[#This Row],[Zamówienie - Ilosc SKU '[Szt']]],Table13[[#This Row],[Min. Ilość Zam. Sku]])-0.5)</f>
        <v>0</v>
      </c>
      <c r="W203" s="31">
        <f>Table13[[#This Row],[Сena SKU Po Wszystkich Rabatach]]*U203</f>
        <v>0</v>
      </c>
      <c r="X203" s="33" t="str">
        <f>IF(Table13[[#This Row],[Zamówienie - Ilosc SKU '[Szt']]]=0,"Niezamówione produkty","Zamówione produkty")</f>
        <v>Niezamówione produkty</v>
      </c>
      <c r="Y203" s="34" t="s">
        <v>90</v>
      </c>
      <c r="Z203" s="34">
        <v>20</v>
      </c>
      <c r="AA203" s="34">
        <v>560</v>
      </c>
      <c r="AB203" s="34">
        <v>5040</v>
      </c>
      <c r="AC203" s="34">
        <f>+Table13[[#This Row],[Na Palecie]]/Table13[[#This Row],[W Outer]]</f>
        <v>252</v>
      </c>
      <c r="AD203" s="34">
        <f>+Table13[[#This Row],[Na Palecie]]/Table13[[#This Row],[Na 
Warstwie]]</f>
        <v>9</v>
      </c>
      <c r="AE203" s="37" t="s">
        <v>679</v>
      </c>
      <c r="AF203" s="37" t="s">
        <v>90</v>
      </c>
      <c r="AG203" s="37" t="s">
        <v>680</v>
      </c>
      <c r="AH203" s="37" t="s">
        <v>6429</v>
      </c>
      <c r="AI203" s="37"/>
      <c r="AJ203" s="37" t="s">
        <v>6697</v>
      </c>
      <c r="AK203" s="37" t="s">
        <v>608</v>
      </c>
      <c r="AL203" s="37" t="str">
        <f>_xlfn.XLOOKUP(Table13[[#This Row],[Rabat Indywidualny]],'PC2 code'!A:A,'PC2 code'!B:B,0)</f>
        <v>00</v>
      </c>
      <c r="AM203" s="9"/>
      <c r="AP203" s="9"/>
    </row>
    <row r="204" spans="1:42" ht="15.75" customHeight="1" x14ac:dyDescent="0.35">
      <c r="A204" s="73" t="s">
        <v>5446</v>
      </c>
      <c r="B204" s="73" t="str">
        <f>TEXT(Table13[[#This Row],[Kod EAN 
(Sku)]],"0000000000000")</f>
        <v>3086129900015</v>
      </c>
      <c r="C204" s="78" t="str">
        <f>IF(AND(Table13[[#This Row],[Kod EAN 
(Szt)]]&lt;&gt;0,Table13[[#This Row],[Kod EAN 
(Szt)]]&lt;&gt;"0"),TEXT(Table13[[#This Row],[Kod EAN 
(Szt)]],"0000000000000"),"")</f>
        <v/>
      </c>
      <c r="D204" s="79" t="s">
        <v>681</v>
      </c>
      <c r="E204" s="27" t="s">
        <v>7</v>
      </c>
      <c r="F204" s="28" t="s">
        <v>89</v>
      </c>
      <c r="G204" s="29"/>
      <c r="H204" s="66">
        <v>3.11</v>
      </c>
      <c r="I204" s="67"/>
      <c r="J204" s="51">
        <f>Table13[[#This Row],[Cena Netto]]*(1-Table13[[#This Row],[Rabat Długoterminowy]])</f>
        <v>3.11</v>
      </c>
      <c r="K204" s="80">
        <f>IF(TRIM($D$8)='Payment Term'!A$1,1-(1-$D$9)*(1-2%),$D$9)</f>
        <v>0.25</v>
      </c>
      <c r="L204" s="35">
        <v>0.1</v>
      </c>
      <c r="M204" s="81">
        <f>1-(1-Table13[[#This Row],[Rabat Długoterminowy]])*(1-Table13[[#This Row],[Dodatkowy rabat kwartału (składany)]])</f>
        <v>9.9999999999999978E-2</v>
      </c>
      <c r="N204" s="52">
        <v>0</v>
      </c>
      <c r="O204" s="31">
        <f>ROUND(Table13[[#This Row],[Cena Netto Po Rabacie Długoterminowym]]*(1-Table13[[#This Row],[Rabat Podstawowy]])*(1-Table13[[#This Row],[Dodatkowy rabat kwartału (składany)]])*(1-Table13[[#This Row],[Rabat Indywidualny]]),2)</f>
        <v>2.1</v>
      </c>
      <c r="P204" s="31">
        <f>Table13[[#This Row],[Сena SKU Po Wszystkich Rabatach]]/Table13[[#This Row],[Szt/
Opak.]]</f>
        <v>1.05</v>
      </c>
      <c r="Q204" s="94" t="s">
        <v>6205</v>
      </c>
      <c r="R204" s="36" t="s">
        <v>2460</v>
      </c>
      <c r="S204" s="91">
        <f>IF(ISERROR(Table13[[#This Row],[W Inner]]),Table13[[#This Row],[W Outer]],IF(AND(Table13[[#This Row],[W Inner]]&gt;0,Table13[[#This Row],[W Inner]]&lt;&gt;"0"),Table13[[#This Row],[W Inner]],Table13[[#This Row],[W Outer]]))</f>
        <v>20</v>
      </c>
      <c r="T204" s="86"/>
      <c r="U2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4" s="49">
        <f>IF(Table13[[#This Row],[Zamówienie - Ilosc SKU '[Szt']]]=0,0,MOD(Table13[[#This Row],[Zamówienie - Ilosc SKU '[Szt']]],Table13[[#This Row],[Min. Ilość Zam. Sku]])-0.5)</f>
        <v>0</v>
      </c>
      <c r="W204" s="31">
        <f>Table13[[#This Row],[Сena SKU Po Wszystkich Rabatach]]*U204</f>
        <v>0</v>
      </c>
      <c r="X204" s="33" t="str">
        <f>IF(Table13[[#This Row],[Zamówienie - Ilosc SKU '[Szt']]]=0,"Niezamówione produkty","Zamówione produkty")</f>
        <v>Niezamówione produkty</v>
      </c>
      <c r="Y204" s="34" t="s">
        <v>90</v>
      </c>
      <c r="Z204" s="34">
        <v>20</v>
      </c>
      <c r="AA204" s="34">
        <v>560</v>
      </c>
      <c r="AB204" s="34">
        <v>5040</v>
      </c>
      <c r="AC204" s="34">
        <f>+Table13[[#This Row],[Na Palecie]]/Table13[[#This Row],[W Outer]]</f>
        <v>252</v>
      </c>
      <c r="AD204" s="34">
        <f>+Table13[[#This Row],[Na Palecie]]/Table13[[#This Row],[Na 
Warstwie]]</f>
        <v>9</v>
      </c>
      <c r="AE204" s="37" t="s">
        <v>682</v>
      </c>
      <c r="AF204" s="37" t="s">
        <v>90</v>
      </c>
      <c r="AG204" s="37" t="s">
        <v>683</v>
      </c>
      <c r="AH204" s="37" t="s">
        <v>6430</v>
      </c>
      <c r="AI204" s="37"/>
      <c r="AJ204" s="37" t="s">
        <v>6697</v>
      </c>
      <c r="AK204" s="37" t="s">
        <v>608</v>
      </c>
      <c r="AL204" s="37" t="str">
        <f>_xlfn.XLOOKUP(Table13[[#This Row],[Rabat Indywidualny]],'PC2 code'!A:A,'PC2 code'!B:B,0)</f>
        <v>00</v>
      </c>
    </row>
    <row r="205" spans="1:42" ht="15.75" customHeight="1" x14ac:dyDescent="0.35">
      <c r="A205" s="73" t="s">
        <v>5447</v>
      </c>
      <c r="B205" s="73" t="str">
        <f>TEXT(Table13[[#This Row],[Kod EAN 
(Sku)]],"0000000000000")</f>
        <v>3086123402942</v>
      </c>
      <c r="C205" s="78" t="str">
        <f>IF(AND(Table13[[#This Row],[Kod EAN 
(Szt)]]&lt;&gt;0,Table13[[#This Row],[Kod EAN 
(Szt)]]&lt;&gt;"0"),TEXT(Table13[[#This Row],[Kod EAN 
(Szt)]],"0000000000000"),"")</f>
        <v/>
      </c>
      <c r="D205" s="79" t="s">
        <v>684</v>
      </c>
      <c r="E205" s="27" t="s">
        <v>7</v>
      </c>
      <c r="F205" s="28" t="s">
        <v>89</v>
      </c>
      <c r="G205" s="29"/>
      <c r="H205" s="66">
        <v>1.98</v>
      </c>
      <c r="I205" s="67"/>
      <c r="J205" s="51">
        <f>Table13[[#This Row],[Cena Netto]]*(1-Table13[[#This Row],[Rabat Długoterminowy]])</f>
        <v>1.98</v>
      </c>
      <c r="K205" s="80">
        <f>IF(TRIM($D$8)='Payment Term'!A$1,1-(1-$D$9)*(1-2%),$D$9)</f>
        <v>0.25</v>
      </c>
      <c r="L205" s="35">
        <v>0.1</v>
      </c>
      <c r="M205" s="81">
        <f>1-(1-Table13[[#This Row],[Rabat Długoterminowy]])*(1-Table13[[#This Row],[Dodatkowy rabat kwartału (składany)]])</f>
        <v>9.9999999999999978E-2</v>
      </c>
      <c r="N205" s="52">
        <v>0</v>
      </c>
      <c r="O205" s="31">
        <f>ROUND(Table13[[#This Row],[Cena Netto Po Rabacie Długoterminowym]]*(1-Table13[[#This Row],[Rabat Podstawowy]])*(1-Table13[[#This Row],[Dodatkowy rabat kwartału (składany)]])*(1-Table13[[#This Row],[Rabat Indywidualny]]),2)</f>
        <v>1.34</v>
      </c>
      <c r="P205" s="31">
        <f>Table13[[#This Row],[Сena SKU Po Wszystkich Rabatach]]/Table13[[#This Row],[Szt/
Opak.]]</f>
        <v>0.67</v>
      </c>
      <c r="Q205" s="94" t="s">
        <v>6205</v>
      </c>
      <c r="R205" s="36" t="s">
        <v>2460</v>
      </c>
      <c r="S205" s="91">
        <f>IF(ISERROR(Table13[[#This Row],[W Inner]]),Table13[[#This Row],[W Outer]],IF(AND(Table13[[#This Row],[W Inner]]&gt;0,Table13[[#This Row],[W Inner]]&lt;&gt;"0"),Table13[[#This Row],[W Inner]],Table13[[#This Row],[W Outer]]))</f>
        <v>20</v>
      </c>
      <c r="T205" s="86"/>
      <c r="U2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5" s="49">
        <f>IF(Table13[[#This Row],[Zamówienie - Ilosc SKU '[Szt']]]=0,0,MOD(Table13[[#This Row],[Zamówienie - Ilosc SKU '[Szt']]],Table13[[#This Row],[Min. Ilość Zam. Sku]])-0.5)</f>
        <v>0</v>
      </c>
      <c r="W205" s="31">
        <f>Table13[[#This Row],[Сena SKU Po Wszystkich Rabatach]]*U205</f>
        <v>0</v>
      </c>
      <c r="X205" s="33" t="str">
        <f>IF(Table13[[#This Row],[Zamówienie - Ilosc SKU '[Szt']]]=0,"Niezamówione produkty","Zamówione produkty")</f>
        <v>Niezamówione produkty</v>
      </c>
      <c r="Y205" s="34" t="s">
        <v>90</v>
      </c>
      <c r="Z205" s="34">
        <v>20</v>
      </c>
      <c r="AA205" s="34">
        <v>560</v>
      </c>
      <c r="AB205" s="34">
        <v>5040</v>
      </c>
      <c r="AC205" s="34">
        <f>+Table13[[#This Row],[Na Palecie]]/Table13[[#This Row],[W Outer]]</f>
        <v>252</v>
      </c>
      <c r="AD205" s="34">
        <f>+Table13[[#This Row],[Na Palecie]]/Table13[[#This Row],[Na 
Warstwie]]</f>
        <v>9</v>
      </c>
      <c r="AE205" s="37" t="s">
        <v>685</v>
      </c>
      <c r="AF205" s="37" t="s">
        <v>90</v>
      </c>
      <c r="AG205" s="37" t="s">
        <v>686</v>
      </c>
      <c r="AH205" s="37" t="s">
        <v>6431</v>
      </c>
      <c r="AI205" s="37"/>
      <c r="AJ205" s="37" t="s">
        <v>6697</v>
      </c>
      <c r="AK205" s="37" t="s">
        <v>608</v>
      </c>
      <c r="AL205" s="37" t="str">
        <f>_xlfn.XLOOKUP(Table13[[#This Row],[Rabat Indywidualny]],'PC2 code'!A:A,'PC2 code'!B:B,0)</f>
        <v>00</v>
      </c>
    </row>
    <row r="206" spans="1:42" s="64" customFormat="1" ht="15.75" customHeight="1" x14ac:dyDescent="0.35">
      <c r="A206" s="73" t="s">
        <v>5448</v>
      </c>
      <c r="B206" s="73" t="str">
        <f>TEXT(Table13[[#This Row],[Kod EAN 
(Sku)]],"0000000000000")</f>
        <v>3086123402959</v>
      </c>
      <c r="C206" s="78" t="str">
        <f>IF(AND(Table13[[#This Row],[Kod EAN 
(Szt)]]&lt;&gt;0,Table13[[#This Row],[Kod EAN 
(Szt)]]&lt;&gt;"0"),TEXT(Table13[[#This Row],[Kod EAN 
(Szt)]],"0000000000000"),"")</f>
        <v/>
      </c>
      <c r="D206" s="79" t="s">
        <v>687</v>
      </c>
      <c r="E206" s="27" t="s">
        <v>7</v>
      </c>
      <c r="F206" s="28" t="s">
        <v>89</v>
      </c>
      <c r="G206" s="29"/>
      <c r="H206" s="66">
        <v>1.98</v>
      </c>
      <c r="I206" s="67"/>
      <c r="J206" s="51">
        <f>Table13[[#This Row],[Cena Netto]]*(1-Table13[[#This Row],[Rabat Długoterminowy]])</f>
        <v>1.98</v>
      </c>
      <c r="K206" s="80">
        <f>IF(TRIM($D$8)='Payment Term'!A$1,1-(1-$D$9)*(1-2%),$D$9)</f>
        <v>0.25</v>
      </c>
      <c r="L206" s="35">
        <v>0.1</v>
      </c>
      <c r="M206" s="81">
        <f>1-(1-Table13[[#This Row],[Rabat Długoterminowy]])*(1-Table13[[#This Row],[Dodatkowy rabat kwartału (składany)]])</f>
        <v>9.9999999999999978E-2</v>
      </c>
      <c r="N206" s="52">
        <v>0</v>
      </c>
      <c r="O206" s="31">
        <f>ROUND(Table13[[#This Row],[Cena Netto Po Rabacie Długoterminowym]]*(1-Table13[[#This Row],[Rabat Podstawowy]])*(1-Table13[[#This Row],[Dodatkowy rabat kwartału (składany)]])*(1-Table13[[#This Row],[Rabat Indywidualny]]),2)</f>
        <v>1.34</v>
      </c>
      <c r="P206" s="31">
        <f>Table13[[#This Row],[Сena SKU Po Wszystkich Rabatach]]/Table13[[#This Row],[Szt/
Opak.]]</f>
        <v>0.67</v>
      </c>
      <c r="Q206" s="94" t="s">
        <v>6205</v>
      </c>
      <c r="R206" s="36" t="s">
        <v>2460</v>
      </c>
      <c r="S206" s="91">
        <f>IF(ISERROR(Table13[[#This Row],[W Inner]]),Table13[[#This Row],[W Outer]],IF(AND(Table13[[#This Row],[W Inner]]&gt;0,Table13[[#This Row],[W Inner]]&lt;&gt;"0"),Table13[[#This Row],[W Inner]],Table13[[#This Row],[W Outer]]))</f>
        <v>20</v>
      </c>
      <c r="T206" s="86"/>
      <c r="U2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6" s="49">
        <f>IF(Table13[[#This Row],[Zamówienie - Ilosc SKU '[Szt']]]=0,0,MOD(Table13[[#This Row],[Zamówienie - Ilosc SKU '[Szt']]],Table13[[#This Row],[Min. Ilość Zam. Sku]])-0.5)</f>
        <v>0</v>
      </c>
      <c r="W206" s="31">
        <f>Table13[[#This Row],[Сena SKU Po Wszystkich Rabatach]]*U206</f>
        <v>0</v>
      </c>
      <c r="X206" s="33" t="str">
        <f>IF(Table13[[#This Row],[Zamówienie - Ilosc SKU '[Szt']]]=0,"Niezamówione produkty","Zamówione produkty")</f>
        <v>Niezamówione produkty</v>
      </c>
      <c r="Y206" s="34" t="s">
        <v>90</v>
      </c>
      <c r="Z206" s="34">
        <v>20</v>
      </c>
      <c r="AA206" s="34">
        <v>560</v>
      </c>
      <c r="AB206" s="34">
        <v>5040</v>
      </c>
      <c r="AC206" s="34">
        <f>+Table13[[#This Row],[Na Palecie]]/Table13[[#This Row],[W Outer]]</f>
        <v>252</v>
      </c>
      <c r="AD206" s="34">
        <f>+Table13[[#This Row],[Na Palecie]]/Table13[[#This Row],[Na 
Warstwie]]</f>
        <v>9</v>
      </c>
      <c r="AE206" s="37" t="s">
        <v>688</v>
      </c>
      <c r="AF206" s="37" t="s">
        <v>90</v>
      </c>
      <c r="AG206" s="37" t="s">
        <v>689</v>
      </c>
      <c r="AH206" s="37" t="s">
        <v>6432</v>
      </c>
      <c r="AI206" s="37"/>
      <c r="AJ206" s="37" t="s">
        <v>6697</v>
      </c>
      <c r="AK206" s="37" t="s">
        <v>608</v>
      </c>
      <c r="AL206" s="37" t="str">
        <f>_xlfn.XLOOKUP(Table13[[#This Row],[Rabat Indywidualny]],'PC2 code'!A:A,'PC2 code'!B:B,0)</f>
        <v>00</v>
      </c>
      <c r="AM206" s="9"/>
      <c r="AP206" s="9"/>
    </row>
    <row r="207" spans="1:42" ht="15.75" customHeight="1" x14ac:dyDescent="0.35">
      <c r="A207" s="73" t="s">
        <v>5449</v>
      </c>
      <c r="B207" s="73" t="str">
        <f>TEXT(Table13[[#This Row],[Kod EAN 
(Sku)]],"0000000000000")</f>
        <v>3086123397699</v>
      </c>
      <c r="C207" s="78" t="str">
        <f>IF(AND(Table13[[#This Row],[Kod EAN 
(Szt)]]&lt;&gt;0,Table13[[#This Row],[Kod EAN 
(Szt)]]&lt;&gt;"0"),TEXT(Table13[[#This Row],[Kod EAN 
(Szt)]],"0000000000000"),"")</f>
        <v/>
      </c>
      <c r="D207" s="79" t="s">
        <v>690</v>
      </c>
      <c r="E207" s="27" t="s">
        <v>7</v>
      </c>
      <c r="F207" s="28" t="s">
        <v>89</v>
      </c>
      <c r="G207" s="29"/>
      <c r="H207" s="66">
        <v>1.98</v>
      </c>
      <c r="I207" s="67"/>
      <c r="J207" s="51">
        <f>Table13[[#This Row],[Cena Netto]]*(1-Table13[[#This Row],[Rabat Długoterminowy]])</f>
        <v>1.98</v>
      </c>
      <c r="K207" s="80">
        <f>IF(TRIM($D$8)='Payment Term'!A$1,1-(1-$D$9)*(1-2%),$D$9)</f>
        <v>0.25</v>
      </c>
      <c r="L207" s="35">
        <v>0.1</v>
      </c>
      <c r="M207" s="81">
        <f>1-(1-Table13[[#This Row],[Rabat Długoterminowy]])*(1-Table13[[#This Row],[Dodatkowy rabat kwartału (składany)]])</f>
        <v>9.9999999999999978E-2</v>
      </c>
      <c r="N207" s="52">
        <v>0</v>
      </c>
      <c r="O207" s="31">
        <f>ROUND(Table13[[#This Row],[Cena Netto Po Rabacie Długoterminowym]]*(1-Table13[[#This Row],[Rabat Podstawowy]])*(1-Table13[[#This Row],[Dodatkowy rabat kwartału (składany)]])*(1-Table13[[#This Row],[Rabat Indywidualny]]),2)</f>
        <v>1.34</v>
      </c>
      <c r="P207" s="31">
        <f>Table13[[#This Row],[Сena SKU Po Wszystkich Rabatach]]/Table13[[#This Row],[Szt/
Opak.]]</f>
        <v>0.67</v>
      </c>
      <c r="Q207" s="94" t="s">
        <v>6205</v>
      </c>
      <c r="R207" s="36" t="s">
        <v>2460</v>
      </c>
      <c r="S207" s="91">
        <f>IF(ISERROR(Table13[[#This Row],[W Inner]]),Table13[[#This Row],[W Outer]],IF(AND(Table13[[#This Row],[W Inner]]&gt;0,Table13[[#This Row],[W Inner]]&lt;&gt;"0"),Table13[[#This Row],[W Inner]],Table13[[#This Row],[W Outer]]))</f>
        <v>20</v>
      </c>
      <c r="T207" s="86"/>
      <c r="U2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7" s="49">
        <f>IF(Table13[[#This Row],[Zamówienie - Ilosc SKU '[Szt']]]=0,0,MOD(Table13[[#This Row],[Zamówienie - Ilosc SKU '[Szt']]],Table13[[#This Row],[Min. Ilość Zam. Sku]])-0.5)</f>
        <v>0</v>
      </c>
      <c r="W207" s="31">
        <f>Table13[[#This Row],[Сena SKU Po Wszystkich Rabatach]]*U207</f>
        <v>0</v>
      </c>
      <c r="X207" s="33" t="str">
        <f>IF(Table13[[#This Row],[Zamówienie - Ilosc SKU '[Szt']]]=0,"Niezamówione produkty","Zamówione produkty")</f>
        <v>Niezamówione produkty</v>
      </c>
      <c r="Y207" s="34" t="s">
        <v>90</v>
      </c>
      <c r="Z207" s="34">
        <v>20</v>
      </c>
      <c r="AA207" s="34">
        <v>560</v>
      </c>
      <c r="AB207" s="34">
        <v>5040</v>
      </c>
      <c r="AC207" s="34">
        <f>+Table13[[#This Row],[Na Palecie]]/Table13[[#This Row],[W Outer]]</f>
        <v>252</v>
      </c>
      <c r="AD207" s="34">
        <f>+Table13[[#This Row],[Na Palecie]]/Table13[[#This Row],[Na 
Warstwie]]</f>
        <v>9</v>
      </c>
      <c r="AE207" s="37" t="s">
        <v>691</v>
      </c>
      <c r="AF207" s="37" t="s">
        <v>90</v>
      </c>
      <c r="AG207" s="37" t="s">
        <v>692</v>
      </c>
      <c r="AH207" s="37" t="s">
        <v>6433</v>
      </c>
      <c r="AI207" s="37"/>
      <c r="AJ207" s="37" t="s">
        <v>6697</v>
      </c>
      <c r="AK207" s="37" t="s">
        <v>608</v>
      </c>
      <c r="AL207" s="37" t="str">
        <f>_xlfn.XLOOKUP(Table13[[#This Row],[Rabat Indywidualny]],'PC2 code'!A:A,'PC2 code'!B:B,0)</f>
        <v>00</v>
      </c>
    </row>
    <row r="208" spans="1:42" s="64" customFormat="1" ht="15.75" customHeight="1" x14ac:dyDescent="0.35">
      <c r="A208" s="73" t="s">
        <v>5450</v>
      </c>
      <c r="B208" s="73" t="str">
        <f>TEXT(Table13[[#This Row],[Kod EAN 
(Sku)]],"0000000000000")</f>
        <v>3086123397767</v>
      </c>
      <c r="C208" s="78" t="str">
        <f>IF(AND(Table13[[#This Row],[Kod EAN 
(Szt)]]&lt;&gt;0,Table13[[#This Row],[Kod EAN 
(Szt)]]&lt;&gt;"0"),TEXT(Table13[[#This Row],[Kod EAN 
(Szt)]],"0000000000000"),"")</f>
        <v/>
      </c>
      <c r="D208" s="79" t="s">
        <v>693</v>
      </c>
      <c r="E208" s="27" t="s">
        <v>7</v>
      </c>
      <c r="F208" s="28" t="s">
        <v>89</v>
      </c>
      <c r="G208" s="29"/>
      <c r="H208" s="66">
        <v>1.98</v>
      </c>
      <c r="I208" s="67"/>
      <c r="J208" s="51">
        <f>Table13[[#This Row],[Cena Netto]]*(1-Table13[[#This Row],[Rabat Długoterminowy]])</f>
        <v>1.98</v>
      </c>
      <c r="K208" s="80">
        <f>IF(TRIM($D$8)='Payment Term'!A$1,1-(1-$D$9)*(1-2%),$D$9)</f>
        <v>0.25</v>
      </c>
      <c r="L208" s="35">
        <v>0.1</v>
      </c>
      <c r="M208" s="81">
        <f>1-(1-Table13[[#This Row],[Rabat Długoterminowy]])*(1-Table13[[#This Row],[Dodatkowy rabat kwartału (składany)]])</f>
        <v>9.9999999999999978E-2</v>
      </c>
      <c r="N208" s="52">
        <v>0</v>
      </c>
      <c r="O208" s="31">
        <f>ROUND(Table13[[#This Row],[Cena Netto Po Rabacie Długoterminowym]]*(1-Table13[[#This Row],[Rabat Podstawowy]])*(1-Table13[[#This Row],[Dodatkowy rabat kwartału (składany)]])*(1-Table13[[#This Row],[Rabat Indywidualny]]),2)</f>
        <v>1.34</v>
      </c>
      <c r="P208" s="31">
        <f>Table13[[#This Row],[Сena SKU Po Wszystkich Rabatach]]/Table13[[#This Row],[Szt/
Opak.]]</f>
        <v>0.67</v>
      </c>
      <c r="Q208" s="94" t="s">
        <v>6205</v>
      </c>
      <c r="R208" s="36" t="s">
        <v>2460</v>
      </c>
      <c r="S208" s="91">
        <f>IF(ISERROR(Table13[[#This Row],[W Inner]]),Table13[[#This Row],[W Outer]],IF(AND(Table13[[#This Row],[W Inner]]&gt;0,Table13[[#This Row],[W Inner]]&lt;&gt;"0"),Table13[[#This Row],[W Inner]],Table13[[#This Row],[W Outer]]))</f>
        <v>20</v>
      </c>
      <c r="T208" s="86"/>
      <c r="U2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8" s="49">
        <f>IF(Table13[[#This Row],[Zamówienie - Ilosc SKU '[Szt']]]=0,0,MOD(Table13[[#This Row],[Zamówienie - Ilosc SKU '[Szt']]],Table13[[#This Row],[Min. Ilość Zam. Sku]])-0.5)</f>
        <v>0</v>
      </c>
      <c r="W208" s="31">
        <f>Table13[[#This Row],[Сena SKU Po Wszystkich Rabatach]]*U208</f>
        <v>0</v>
      </c>
      <c r="X208" s="33" t="str">
        <f>IF(Table13[[#This Row],[Zamówienie - Ilosc SKU '[Szt']]]=0,"Niezamówione produkty","Zamówione produkty")</f>
        <v>Niezamówione produkty</v>
      </c>
      <c r="Y208" s="34" t="s">
        <v>90</v>
      </c>
      <c r="Z208" s="34">
        <v>20</v>
      </c>
      <c r="AA208" s="34">
        <v>560</v>
      </c>
      <c r="AB208" s="34">
        <v>5040</v>
      </c>
      <c r="AC208" s="34">
        <f>+Table13[[#This Row],[Na Palecie]]/Table13[[#This Row],[W Outer]]</f>
        <v>252</v>
      </c>
      <c r="AD208" s="34">
        <f>+Table13[[#This Row],[Na Palecie]]/Table13[[#This Row],[Na 
Warstwie]]</f>
        <v>9</v>
      </c>
      <c r="AE208" s="37" t="s">
        <v>694</v>
      </c>
      <c r="AF208" s="37" t="s">
        <v>90</v>
      </c>
      <c r="AG208" s="37" t="s">
        <v>695</v>
      </c>
      <c r="AH208" s="37" t="s">
        <v>6434</v>
      </c>
      <c r="AI208" s="37"/>
      <c r="AJ208" s="37" t="s">
        <v>6697</v>
      </c>
      <c r="AK208" s="37" t="s">
        <v>608</v>
      </c>
      <c r="AL208" s="37" t="str">
        <f>_xlfn.XLOOKUP(Table13[[#This Row],[Rabat Indywidualny]],'PC2 code'!A:A,'PC2 code'!B:B,0)</f>
        <v>00</v>
      </c>
      <c r="AM208" s="9"/>
      <c r="AP208" s="9"/>
    </row>
    <row r="209" spans="1:42" ht="15.75" customHeight="1" x14ac:dyDescent="0.35">
      <c r="A209" s="73" t="s">
        <v>5451</v>
      </c>
      <c r="B209" s="73" t="str">
        <f>TEXT(Table13[[#This Row],[Kod EAN 
(Sku)]],"0000000000000")</f>
        <v>3086121901713</v>
      </c>
      <c r="C209" s="78" t="str">
        <f>IF(AND(Table13[[#This Row],[Kod EAN 
(Szt)]]&lt;&gt;0,Table13[[#This Row],[Kod EAN 
(Szt)]]&lt;&gt;"0"),TEXT(Table13[[#This Row],[Kod EAN 
(Szt)]],"0000000000000"),"")</f>
        <v/>
      </c>
      <c r="D209" s="79" t="s">
        <v>6027</v>
      </c>
      <c r="E209" s="27" t="s">
        <v>7</v>
      </c>
      <c r="F209" s="28" t="s">
        <v>89</v>
      </c>
      <c r="G209" s="29"/>
      <c r="H209" s="66">
        <v>77.16</v>
      </c>
      <c r="I209" s="67"/>
      <c r="J209" s="51">
        <f>Table13[[#This Row],[Cena Netto]]*(1-Table13[[#This Row],[Rabat Długoterminowy]])</f>
        <v>77.16</v>
      </c>
      <c r="K209" s="80">
        <f>IF(TRIM($D$8)='Payment Term'!A$1,1-(1-$D$9)*(1-2%),$D$9)</f>
        <v>0.25</v>
      </c>
      <c r="L209" s="35">
        <v>0.1</v>
      </c>
      <c r="M209" s="81">
        <f>1-(1-Table13[[#This Row],[Rabat Długoterminowy]])*(1-Table13[[#This Row],[Dodatkowy rabat kwartału (składany)]])</f>
        <v>9.9999999999999978E-2</v>
      </c>
      <c r="N209" s="52">
        <v>0</v>
      </c>
      <c r="O209" s="31">
        <f>ROUND(Table13[[#This Row],[Cena Netto Po Rabacie Długoterminowym]]*(1-Table13[[#This Row],[Rabat Podstawowy]])*(1-Table13[[#This Row],[Dodatkowy rabat kwartału (składany)]])*(1-Table13[[#This Row],[Rabat Indywidualny]]),2)</f>
        <v>52.08</v>
      </c>
      <c r="P209" s="31">
        <f>Table13[[#This Row],[Сena SKU Po Wszystkich Rabatach]]/Table13[[#This Row],[Szt/
Opak.]]</f>
        <v>1.0415999999999999</v>
      </c>
      <c r="Q209" s="94" t="s">
        <v>2520</v>
      </c>
      <c r="R209" s="36" t="s">
        <v>6200</v>
      </c>
      <c r="S209" s="91">
        <f>IF(ISERROR(Table13[[#This Row],[W Inner]]),Table13[[#This Row],[W Outer]],IF(AND(Table13[[#This Row],[W Inner]]&gt;0,Table13[[#This Row],[W Inner]]&lt;&gt;"0"),Table13[[#This Row],[W Inner]],Table13[[#This Row],[W Outer]]))</f>
        <v>40</v>
      </c>
      <c r="T209" s="86"/>
      <c r="U2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09" s="49">
        <f>IF(Table13[[#This Row],[Zamówienie - Ilosc SKU '[Szt']]]=0,0,MOD(Table13[[#This Row],[Zamówienie - Ilosc SKU '[Szt']]],Table13[[#This Row],[Min. Ilość Zam. Sku]])-0.5)</f>
        <v>0</v>
      </c>
      <c r="W209" s="31">
        <f>Table13[[#This Row],[Сena SKU Po Wszystkich Rabatach]]*U209</f>
        <v>0</v>
      </c>
      <c r="X209" s="33" t="str">
        <f>IF(Table13[[#This Row],[Zamówienie - Ilosc SKU '[Szt']]]=0,"Niezamówione produkty","Zamówione produkty")</f>
        <v>Niezamówione produkty</v>
      </c>
      <c r="Y209" s="34" t="s">
        <v>90</v>
      </c>
      <c r="Z209" s="34">
        <v>40</v>
      </c>
      <c r="AA209" s="34">
        <v>240</v>
      </c>
      <c r="AB209" s="34">
        <v>960</v>
      </c>
      <c r="AC209" s="34">
        <f>+Table13[[#This Row],[Na Palecie]]/Table13[[#This Row],[W Outer]]</f>
        <v>24</v>
      </c>
      <c r="AD209" s="34">
        <f>+Table13[[#This Row],[Na Palecie]]/Table13[[#This Row],[Na 
Warstwie]]</f>
        <v>4</v>
      </c>
      <c r="AE209" s="37" t="s">
        <v>6245</v>
      </c>
      <c r="AF209" s="37" t="s">
        <v>90</v>
      </c>
      <c r="AG209" s="37" t="s">
        <v>6435</v>
      </c>
      <c r="AH209" s="37" t="s">
        <v>6436</v>
      </c>
      <c r="AI209" s="37"/>
      <c r="AJ209" s="37" t="s">
        <v>6697</v>
      </c>
      <c r="AK209" s="37" t="s">
        <v>608</v>
      </c>
      <c r="AL209" s="37" t="str">
        <f>_xlfn.XLOOKUP(Table13[[#This Row],[Rabat Indywidualny]],'PC2 code'!A:A,'PC2 code'!B:B,0)</f>
        <v>00</v>
      </c>
    </row>
    <row r="210" spans="1:42" s="64" customFormat="1" ht="15.75" customHeight="1" x14ac:dyDescent="0.35">
      <c r="A210" s="73" t="s">
        <v>5452</v>
      </c>
      <c r="B210" s="73" t="str">
        <f>TEXT(Table13[[#This Row],[Kod EAN 
(Sku)]],"0000000000000")</f>
        <v>3086121901744</v>
      </c>
      <c r="C210" s="78" t="str">
        <f>IF(AND(Table13[[#This Row],[Kod EAN 
(Szt)]]&lt;&gt;0,Table13[[#This Row],[Kod EAN 
(Szt)]]&lt;&gt;"0"),TEXT(Table13[[#This Row],[Kod EAN 
(Szt)]],"0000000000000"),"")</f>
        <v/>
      </c>
      <c r="D210" s="79" t="s">
        <v>696</v>
      </c>
      <c r="E210" s="27" t="s">
        <v>7</v>
      </c>
      <c r="F210" s="28" t="s">
        <v>89</v>
      </c>
      <c r="G210" s="29"/>
      <c r="H210" s="66">
        <v>77.16</v>
      </c>
      <c r="I210" s="67"/>
      <c r="J210" s="51">
        <f>Table13[[#This Row],[Cena Netto]]*(1-Table13[[#This Row],[Rabat Długoterminowy]])</f>
        <v>77.16</v>
      </c>
      <c r="K210" s="80">
        <f>IF(TRIM($D$8)='Payment Term'!A$1,1-(1-$D$9)*(1-2%),$D$9)</f>
        <v>0.25</v>
      </c>
      <c r="L210" s="35">
        <v>0.1</v>
      </c>
      <c r="M210" s="81">
        <f>1-(1-Table13[[#This Row],[Rabat Długoterminowy]])*(1-Table13[[#This Row],[Dodatkowy rabat kwartału (składany)]])</f>
        <v>9.9999999999999978E-2</v>
      </c>
      <c r="N210" s="52">
        <v>0</v>
      </c>
      <c r="O210" s="31">
        <f>ROUND(Table13[[#This Row],[Cena Netto Po Rabacie Długoterminowym]]*(1-Table13[[#This Row],[Rabat Podstawowy]])*(1-Table13[[#This Row],[Dodatkowy rabat kwartału (składany)]])*(1-Table13[[#This Row],[Rabat Indywidualny]]),2)</f>
        <v>52.08</v>
      </c>
      <c r="P210" s="31">
        <f>Table13[[#This Row],[Сena SKU Po Wszystkich Rabatach]]/Table13[[#This Row],[Szt/
Opak.]]</f>
        <v>1.0415999999999999</v>
      </c>
      <c r="Q210" s="94" t="s">
        <v>2520</v>
      </c>
      <c r="R210" s="36" t="s">
        <v>6200</v>
      </c>
      <c r="S210" s="91">
        <f>IF(ISERROR(Table13[[#This Row],[W Inner]]),Table13[[#This Row],[W Outer]],IF(AND(Table13[[#This Row],[W Inner]]&gt;0,Table13[[#This Row],[W Inner]]&lt;&gt;"0"),Table13[[#This Row],[W Inner]],Table13[[#This Row],[W Outer]]))</f>
        <v>40</v>
      </c>
      <c r="T210" s="86"/>
      <c r="U2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0" s="49">
        <f>IF(Table13[[#This Row],[Zamówienie - Ilosc SKU '[Szt']]]=0,0,MOD(Table13[[#This Row],[Zamówienie - Ilosc SKU '[Szt']]],Table13[[#This Row],[Min. Ilość Zam. Sku]])-0.5)</f>
        <v>0</v>
      </c>
      <c r="W210" s="31">
        <f>Table13[[#This Row],[Сena SKU Po Wszystkich Rabatach]]*U210</f>
        <v>0</v>
      </c>
      <c r="X210" s="33" t="str">
        <f>IF(Table13[[#This Row],[Zamówienie - Ilosc SKU '[Szt']]]=0,"Niezamówione produkty","Zamówione produkty")</f>
        <v>Niezamówione produkty</v>
      </c>
      <c r="Y210" s="34" t="s">
        <v>90</v>
      </c>
      <c r="Z210" s="34">
        <v>40</v>
      </c>
      <c r="AA210" s="34">
        <v>240</v>
      </c>
      <c r="AB210" s="34">
        <v>960</v>
      </c>
      <c r="AC210" s="34">
        <f>+Table13[[#This Row],[Na Palecie]]/Table13[[#This Row],[W Outer]]</f>
        <v>24</v>
      </c>
      <c r="AD210" s="34">
        <f>+Table13[[#This Row],[Na Palecie]]/Table13[[#This Row],[Na 
Warstwie]]</f>
        <v>4</v>
      </c>
      <c r="AE210" s="37" t="s">
        <v>697</v>
      </c>
      <c r="AF210" s="37" t="s">
        <v>90</v>
      </c>
      <c r="AG210" s="37" t="s">
        <v>698</v>
      </c>
      <c r="AH210" s="37" t="s">
        <v>699</v>
      </c>
      <c r="AI210" s="37"/>
      <c r="AJ210" s="37" t="s">
        <v>6697</v>
      </c>
      <c r="AK210" s="37" t="s">
        <v>608</v>
      </c>
      <c r="AL210" s="37" t="str">
        <f>_xlfn.XLOOKUP(Table13[[#This Row],[Rabat Indywidualny]],'PC2 code'!A:A,'PC2 code'!B:B,0)</f>
        <v>00</v>
      </c>
      <c r="AM210" s="9"/>
      <c r="AP210" s="9"/>
    </row>
    <row r="211" spans="1:42" ht="15.75" customHeight="1" x14ac:dyDescent="0.35">
      <c r="A211" s="73" t="s">
        <v>5453</v>
      </c>
      <c r="B211" s="73" t="str">
        <f>TEXT(Table13[[#This Row],[Kod EAN 
(Sku)]],"0000000000000")</f>
        <v>3086121901720</v>
      </c>
      <c r="C211" s="78" t="str">
        <f>IF(AND(Table13[[#This Row],[Kod EAN 
(Szt)]]&lt;&gt;0,Table13[[#This Row],[Kod EAN 
(Szt)]]&lt;&gt;"0"),TEXT(Table13[[#This Row],[Kod EAN 
(Szt)]],"0000000000000"),"")</f>
        <v/>
      </c>
      <c r="D211" s="79" t="s">
        <v>6028</v>
      </c>
      <c r="E211" s="27" t="s">
        <v>7</v>
      </c>
      <c r="F211" s="28" t="s">
        <v>89</v>
      </c>
      <c r="G211" s="29"/>
      <c r="H211" s="66">
        <v>77.16</v>
      </c>
      <c r="I211" s="67"/>
      <c r="J211" s="51">
        <f>Table13[[#This Row],[Cena Netto]]*(1-Table13[[#This Row],[Rabat Długoterminowy]])</f>
        <v>77.16</v>
      </c>
      <c r="K211" s="80">
        <f>IF(TRIM($D$8)='Payment Term'!A$1,1-(1-$D$9)*(1-2%),$D$9)</f>
        <v>0.25</v>
      </c>
      <c r="L211" s="35">
        <v>0.1</v>
      </c>
      <c r="M211" s="81">
        <f>1-(1-Table13[[#This Row],[Rabat Długoterminowy]])*(1-Table13[[#This Row],[Dodatkowy rabat kwartału (składany)]])</f>
        <v>9.9999999999999978E-2</v>
      </c>
      <c r="N211" s="52">
        <v>0</v>
      </c>
      <c r="O211" s="31">
        <f>ROUND(Table13[[#This Row],[Cena Netto Po Rabacie Długoterminowym]]*(1-Table13[[#This Row],[Rabat Podstawowy]])*(1-Table13[[#This Row],[Dodatkowy rabat kwartału (składany)]])*(1-Table13[[#This Row],[Rabat Indywidualny]]),2)</f>
        <v>52.08</v>
      </c>
      <c r="P211" s="31">
        <f>Table13[[#This Row],[Сena SKU Po Wszystkich Rabatach]]/Table13[[#This Row],[Szt/
Opak.]]</f>
        <v>1.0415999999999999</v>
      </c>
      <c r="Q211" s="94" t="s">
        <v>2520</v>
      </c>
      <c r="R211" s="36" t="s">
        <v>6200</v>
      </c>
      <c r="S211" s="91">
        <f>IF(ISERROR(Table13[[#This Row],[W Inner]]),Table13[[#This Row],[W Outer]],IF(AND(Table13[[#This Row],[W Inner]]&gt;0,Table13[[#This Row],[W Inner]]&lt;&gt;"0"),Table13[[#This Row],[W Inner]],Table13[[#This Row],[W Outer]]))</f>
        <v>40</v>
      </c>
      <c r="T211" s="86"/>
      <c r="U2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1" s="49">
        <f>IF(Table13[[#This Row],[Zamówienie - Ilosc SKU '[Szt']]]=0,0,MOD(Table13[[#This Row],[Zamówienie - Ilosc SKU '[Szt']]],Table13[[#This Row],[Min. Ilość Zam. Sku]])-0.5)</f>
        <v>0</v>
      </c>
      <c r="W211" s="31">
        <f>Table13[[#This Row],[Сena SKU Po Wszystkich Rabatach]]*U211</f>
        <v>0</v>
      </c>
      <c r="X211" s="33" t="str">
        <f>IF(Table13[[#This Row],[Zamówienie - Ilosc SKU '[Szt']]]=0,"Niezamówione produkty","Zamówione produkty")</f>
        <v>Niezamówione produkty</v>
      </c>
      <c r="Y211" s="34" t="s">
        <v>90</v>
      </c>
      <c r="Z211" s="34">
        <v>40</v>
      </c>
      <c r="AA211" s="34">
        <v>240</v>
      </c>
      <c r="AB211" s="34">
        <v>960</v>
      </c>
      <c r="AC211" s="34">
        <f>+Table13[[#This Row],[Na Palecie]]/Table13[[#This Row],[W Outer]]</f>
        <v>24</v>
      </c>
      <c r="AD211" s="34">
        <f>+Table13[[#This Row],[Na Palecie]]/Table13[[#This Row],[Na 
Warstwie]]</f>
        <v>4</v>
      </c>
      <c r="AE211" s="37" t="s">
        <v>6246</v>
      </c>
      <c r="AF211" s="37" t="s">
        <v>90</v>
      </c>
      <c r="AG211" s="37" t="s">
        <v>6437</v>
      </c>
      <c r="AH211" s="37" t="s">
        <v>6438</v>
      </c>
      <c r="AI211" s="37"/>
      <c r="AJ211" s="37" t="s">
        <v>6697</v>
      </c>
      <c r="AK211" s="37" t="s">
        <v>608</v>
      </c>
      <c r="AL211" s="37" t="str">
        <f>_xlfn.XLOOKUP(Table13[[#This Row],[Rabat Indywidualny]],'PC2 code'!A:A,'PC2 code'!B:B,0)</f>
        <v>00</v>
      </c>
    </row>
    <row r="212" spans="1:42" s="64" customFormat="1" ht="15.75" customHeight="1" x14ac:dyDescent="0.35">
      <c r="A212" s="73" t="s">
        <v>5454</v>
      </c>
      <c r="B212" s="73" t="str">
        <f>TEXT(Table13[[#This Row],[Kod EAN 
(Sku)]],"0000000000000")</f>
        <v>3086121901737</v>
      </c>
      <c r="C212" s="78" t="str">
        <f>IF(AND(Table13[[#This Row],[Kod EAN 
(Szt)]]&lt;&gt;0,Table13[[#This Row],[Kod EAN 
(Szt)]]&lt;&gt;"0"),TEXT(Table13[[#This Row],[Kod EAN 
(Szt)]],"0000000000000"),"")</f>
        <v>3086123371484</v>
      </c>
      <c r="D212" s="79" t="s">
        <v>6029</v>
      </c>
      <c r="E212" s="27" t="s">
        <v>7</v>
      </c>
      <c r="F212" s="28" t="s">
        <v>89</v>
      </c>
      <c r="G212" s="29"/>
      <c r="H212" s="66">
        <v>77.16</v>
      </c>
      <c r="I212" s="67"/>
      <c r="J212" s="51">
        <f>Table13[[#This Row],[Cena Netto]]*(1-Table13[[#This Row],[Rabat Długoterminowy]])</f>
        <v>77.16</v>
      </c>
      <c r="K212" s="80">
        <f>IF(TRIM($D$8)='Payment Term'!A$1,1-(1-$D$9)*(1-2%),$D$9)</f>
        <v>0.25</v>
      </c>
      <c r="L212" s="35">
        <v>0.1</v>
      </c>
      <c r="M212" s="81">
        <f>1-(1-Table13[[#This Row],[Rabat Długoterminowy]])*(1-Table13[[#This Row],[Dodatkowy rabat kwartału (składany)]])</f>
        <v>9.9999999999999978E-2</v>
      </c>
      <c r="N212" s="52">
        <v>0</v>
      </c>
      <c r="O212" s="31">
        <f>ROUND(Table13[[#This Row],[Cena Netto Po Rabacie Długoterminowym]]*(1-Table13[[#This Row],[Rabat Podstawowy]])*(1-Table13[[#This Row],[Dodatkowy rabat kwartału (składany)]])*(1-Table13[[#This Row],[Rabat Indywidualny]]),2)</f>
        <v>52.08</v>
      </c>
      <c r="P212" s="31">
        <f>Table13[[#This Row],[Сena SKU Po Wszystkich Rabatach]]/Table13[[#This Row],[Szt/
Opak.]]</f>
        <v>1.0415999999999999</v>
      </c>
      <c r="Q212" s="94" t="s">
        <v>2520</v>
      </c>
      <c r="R212" s="36" t="s">
        <v>6200</v>
      </c>
      <c r="S212" s="91">
        <f>IF(ISERROR(Table13[[#This Row],[W Inner]]),Table13[[#This Row],[W Outer]],IF(AND(Table13[[#This Row],[W Inner]]&gt;0,Table13[[#This Row],[W Inner]]&lt;&gt;"0"),Table13[[#This Row],[W Inner]],Table13[[#This Row],[W Outer]]))</f>
        <v>40</v>
      </c>
      <c r="T212" s="86"/>
      <c r="U2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2" s="49">
        <f>IF(Table13[[#This Row],[Zamówienie - Ilosc SKU '[Szt']]]=0,0,MOD(Table13[[#This Row],[Zamówienie - Ilosc SKU '[Szt']]],Table13[[#This Row],[Min. Ilość Zam. Sku]])-0.5)</f>
        <v>0</v>
      </c>
      <c r="W212" s="31">
        <f>Table13[[#This Row],[Сena SKU Po Wszystkich Rabatach]]*U212</f>
        <v>0</v>
      </c>
      <c r="X212" s="33" t="str">
        <f>IF(Table13[[#This Row],[Zamówienie - Ilosc SKU '[Szt']]]=0,"Niezamówione produkty","Zamówione produkty")</f>
        <v>Niezamówione produkty</v>
      </c>
      <c r="Y212" s="34" t="s">
        <v>90</v>
      </c>
      <c r="Z212" s="34">
        <v>40</v>
      </c>
      <c r="AA212" s="34">
        <v>240</v>
      </c>
      <c r="AB212" s="34">
        <v>960</v>
      </c>
      <c r="AC212" s="34">
        <f>+Table13[[#This Row],[Na Palecie]]/Table13[[#This Row],[W Outer]]</f>
        <v>24</v>
      </c>
      <c r="AD212" s="34">
        <f>+Table13[[#This Row],[Na Palecie]]/Table13[[#This Row],[Na 
Warstwie]]</f>
        <v>4</v>
      </c>
      <c r="AE212" s="37" t="s">
        <v>6247</v>
      </c>
      <c r="AF212" s="37" t="s">
        <v>6321</v>
      </c>
      <c r="AG212" s="37" t="s">
        <v>6439</v>
      </c>
      <c r="AH212" s="37" t="s">
        <v>6440</v>
      </c>
      <c r="AI212" s="37"/>
      <c r="AJ212" s="37" t="s">
        <v>6697</v>
      </c>
      <c r="AK212" s="37" t="s">
        <v>608</v>
      </c>
      <c r="AL212" s="37" t="str">
        <f>_xlfn.XLOOKUP(Table13[[#This Row],[Rabat Indywidualny]],'PC2 code'!A:A,'PC2 code'!B:B,0)</f>
        <v>00</v>
      </c>
      <c r="AM212" s="9"/>
      <c r="AP212" s="9"/>
    </row>
    <row r="213" spans="1:42" ht="15.75" customHeight="1" x14ac:dyDescent="0.35">
      <c r="A213" s="73" t="s">
        <v>5455</v>
      </c>
      <c r="B213" s="73" t="str">
        <f>TEXT(Table13[[#This Row],[Kod EAN 
(Sku)]],"0000000000000")</f>
        <v>3086126781990</v>
      </c>
      <c r="C213" s="78" t="str">
        <f>IF(AND(Table13[[#This Row],[Kod EAN 
(Szt)]]&lt;&gt;0,Table13[[#This Row],[Kod EAN 
(Szt)]]&lt;&gt;"0"),TEXT(Table13[[#This Row],[Kod EAN 
(Szt)]],"0000000000000"),"")</f>
        <v/>
      </c>
      <c r="D213" s="79" t="s">
        <v>700</v>
      </c>
      <c r="E213" s="27" t="s">
        <v>7</v>
      </c>
      <c r="F213" s="28" t="s">
        <v>89</v>
      </c>
      <c r="G213" s="29"/>
      <c r="H213" s="66">
        <v>4.5199999999999996</v>
      </c>
      <c r="I213" s="67"/>
      <c r="J213" s="51">
        <f>Table13[[#This Row],[Cena Netto]]*(1-Table13[[#This Row],[Rabat Długoterminowy]])</f>
        <v>4.5199999999999996</v>
      </c>
      <c r="K213" s="80">
        <f>IF(TRIM($D$8)='Payment Term'!A$1,1-(1-$D$9)*(1-2%),$D$9)</f>
        <v>0.25</v>
      </c>
      <c r="L213" s="35"/>
      <c r="M213" s="81">
        <f>1-(1-Table13[[#This Row],[Rabat Długoterminowy]])*(1-Table13[[#This Row],[Dodatkowy rabat kwartału (składany)]])</f>
        <v>0</v>
      </c>
      <c r="N213" s="52">
        <v>0</v>
      </c>
      <c r="O213" s="31">
        <f>ROUND(Table13[[#This Row],[Cena Netto Po Rabacie Długoterminowym]]*(1-Table13[[#This Row],[Rabat Podstawowy]])*(1-Table13[[#This Row],[Dodatkowy rabat kwartału (składany)]])*(1-Table13[[#This Row],[Rabat Indywidualny]]),2)</f>
        <v>3.39</v>
      </c>
      <c r="P213" s="31">
        <f>Table13[[#This Row],[Сena SKU Po Wszystkich Rabatach]]/Table13[[#This Row],[Szt/
Opak.]]</f>
        <v>1.6950000000000001</v>
      </c>
      <c r="Q213" s="94" t="s">
        <v>6205</v>
      </c>
      <c r="R213" s="36" t="s">
        <v>2460</v>
      </c>
      <c r="S213" s="91">
        <f>IF(ISERROR(Table13[[#This Row],[W Inner]]),Table13[[#This Row],[W Outer]],IF(AND(Table13[[#This Row],[W Inner]]&gt;0,Table13[[#This Row],[W Inner]]&lt;&gt;"0"),Table13[[#This Row],[W Inner]],Table13[[#This Row],[W Outer]]))</f>
        <v>20</v>
      </c>
      <c r="T213" s="86"/>
      <c r="U2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3" s="49">
        <f>IF(Table13[[#This Row],[Zamówienie - Ilosc SKU '[Szt']]]=0,0,MOD(Table13[[#This Row],[Zamówienie - Ilosc SKU '[Szt']]],Table13[[#This Row],[Min. Ilość Zam. Sku]])-0.5)</f>
        <v>0</v>
      </c>
      <c r="W213" s="31">
        <f>Table13[[#This Row],[Сena SKU Po Wszystkich Rabatach]]*U213</f>
        <v>0</v>
      </c>
      <c r="X213" s="33" t="str">
        <f>IF(Table13[[#This Row],[Zamówienie - Ilosc SKU '[Szt']]]=0,"Niezamówione produkty","Zamówione produkty")</f>
        <v>Niezamówione produkty</v>
      </c>
      <c r="Y213" s="34" t="s">
        <v>90</v>
      </c>
      <c r="Z213" s="34">
        <v>20</v>
      </c>
      <c r="AA213" s="34">
        <v>560</v>
      </c>
      <c r="AB213" s="34">
        <v>5040</v>
      </c>
      <c r="AC213" s="34">
        <f>+Table13[[#This Row],[Na Palecie]]/Table13[[#This Row],[W Outer]]</f>
        <v>252</v>
      </c>
      <c r="AD213" s="34">
        <f>+Table13[[#This Row],[Na Palecie]]/Table13[[#This Row],[Na 
Warstwie]]</f>
        <v>9</v>
      </c>
      <c r="AE213" s="37" t="s">
        <v>701</v>
      </c>
      <c r="AF213" s="37" t="s">
        <v>90</v>
      </c>
      <c r="AG213" s="37" t="s">
        <v>702</v>
      </c>
      <c r="AH213" s="37" t="s">
        <v>6441</v>
      </c>
      <c r="AI213" s="37"/>
      <c r="AJ213" s="37" t="s">
        <v>6697</v>
      </c>
      <c r="AK213" s="37" t="s">
        <v>608</v>
      </c>
      <c r="AL213" s="37" t="str">
        <f>_xlfn.XLOOKUP(Table13[[#This Row],[Rabat Indywidualny]],'PC2 code'!A:A,'PC2 code'!B:B,0)</f>
        <v>00</v>
      </c>
    </row>
    <row r="214" spans="1:42" ht="15.75" customHeight="1" x14ac:dyDescent="0.35">
      <c r="A214" s="73" t="s">
        <v>5456</v>
      </c>
      <c r="B214" s="73" t="str">
        <f>TEXT(Table13[[#This Row],[Kod EAN 
(Sku)]],"0000000000000")</f>
        <v>3086126781983</v>
      </c>
      <c r="C214" s="78" t="str">
        <f>IF(AND(Table13[[#This Row],[Kod EAN 
(Szt)]]&lt;&gt;0,Table13[[#This Row],[Kod EAN 
(Szt)]]&lt;&gt;"0"),TEXT(Table13[[#This Row],[Kod EAN 
(Szt)]],"0000000000000"),"")</f>
        <v/>
      </c>
      <c r="D214" s="79" t="s">
        <v>703</v>
      </c>
      <c r="E214" s="27" t="s">
        <v>7</v>
      </c>
      <c r="F214" s="28" t="s">
        <v>89</v>
      </c>
      <c r="G214" s="29"/>
      <c r="H214" s="66">
        <v>4.5199999999999996</v>
      </c>
      <c r="I214" s="67"/>
      <c r="J214" s="51">
        <f>Table13[[#This Row],[Cena Netto]]*(1-Table13[[#This Row],[Rabat Długoterminowy]])</f>
        <v>4.5199999999999996</v>
      </c>
      <c r="K214" s="80">
        <f>IF(TRIM($D$8)='Payment Term'!A$1,1-(1-$D$9)*(1-2%),$D$9)</f>
        <v>0.25</v>
      </c>
      <c r="L214" s="35"/>
      <c r="M214" s="81">
        <f>1-(1-Table13[[#This Row],[Rabat Długoterminowy]])*(1-Table13[[#This Row],[Dodatkowy rabat kwartału (składany)]])</f>
        <v>0</v>
      </c>
      <c r="N214" s="52">
        <v>0</v>
      </c>
      <c r="O214" s="31">
        <f>ROUND(Table13[[#This Row],[Cena Netto Po Rabacie Długoterminowym]]*(1-Table13[[#This Row],[Rabat Podstawowy]])*(1-Table13[[#This Row],[Dodatkowy rabat kwartału (składany)]])*(1-Table13[[#This Row],[Rabat Indywidualny]]),2)</f>
        <v>3.39</v>
      </c>
      <c r="P214" s="31">
        <f>Table13[[#This Row],[Сena SKU Po Wszystkich Rabatach]]/Table13[[#This Row],[Szt/
Opak.]]</f>
        <v>1.6950000000000001</v>
      </c>
      <c r="Q214" s="94" t="s">
        <v>6205</v>
      </c>
      <c r="R214" s="36" t="s">
        <v>2460</v>
      </c>
      <c r="S214" s="91">
        <f>IF(ISERROR(Table13[[#This Row],[W Inner]]),Table13[[#This Row],[W Outer]],IF(AND(Table13[[#This Row],[W Inner]]&gt;0,Table13[[#This Row],[W Inner]]&lt;&gt;"0"),Table13[[#This Row],[W Inner]],Table13[[#This Row],[W Outer]]))</f>
        <v>20</v>
      </c>
      <c r="T214" s="86"/>
      <c r="U2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4" s="49">
        <f>IF(Table13[[#This Row],[Zamówienie - Ilosc SKU '[Szt']]]=0,0,MOD(Table13[[#This Row],[Zamówienie - Ilosc SKU '[Szt']]],Table13[[#This Row],[Min. Ilość Zam. Sku]])-0.5)</f>
        <v>0</v>
      </c>
      <c r="W214" s="31">
        <f>Table13[[#This Row],[Сena SKU Po Wszystkich Rabatach]]*U214</f>
        <v>0</v>
      </c>
      <c r="X214" s="33" t="str">
        <f>IF(Table13[[#This Row],[Zamówienie - Ilosc SKU '[Szt']]]=0,"Niezamówione produkty","Zamówione produkty")</f>
        <v>Niezamówione produkty</v>
      </c>
      <c r="Y214" s="34" t="s">
        <v>90</v>
      </c>
      <c r="Z214" s="34">
        <v>20</v>
      </c>
      <c r="AA214" s="34">
        <v>560</v>
      </c>
      <c r="AB214" s="34">
        <v>5040</v>
      </c>
      <c r="AC214" s="34">
        <f>+Table13[[#This Row],[Na Palecie]]/Table13[[#This Row],[W Outer]]</f>
        <v>252</v>
      </c>
      <c r="AD214" s="34">
        <f>+Table13[[#This Row],[Na Palecie]]/Table13[[#This Row],[Na 
Warstwie]]</f>
        <v>9</v>
      </c>
      <c r="AE214" s="37" t="s">
        <v>704</v>
      </c>
      <c r="AF214" s="37" t="s">
        <v>90</v>
      </c>
      <c r="AG214" s="37" t="s">
        <v>705</v>
      </c>
      <c r="AH214" s="37" t="s">
        <v>6442</v>
      </c>
      <c r="AI214" s="37"/>
      <c r="AJ214" s="37" t="s">
        <v>6697</v>
      </c>
      <c r="AK214" s="37" t="s">
        <v>608</v>
      </c>
      <c r="AL214" s="37" t="str">
        <f>_xlfn.XLOOKUP(Table13[[#This Row],[Rabat Indywidualny]],'PC2 code'!A:A,'PC2 code'!B:B,0)</f>
        <v>00</v>
      </c>
    </row>
    <row r="215" spans="1:42" ht="15.75" customHeight="1" x14ac:dyDescent="0.35">
      <c r="A215" s="73" t="s">
        <v>5457</v>
      </c>
      <c r="B215" s="73" t="str">
        <f>TEXT(Table13[[#This Row],[Kod EAN 
(Sku)]],"0000000000000")</f>
        <v>3086123543546</v>
      </c>
      <c r="C215" s="78" t="str">
        <f>IF(AND(Table13[[#This Row],[Kod EAN 
(Szt)]]&lt;&gt;0,Table13[[#This Row],[Kod EAN 
(Szt)]]&lt;&gt;"0"),TEXT(Table13[[#This Row],[Kod EAN 
(Szt)]],"0000000000000"),"")</f>
        <v/>
      </c>
      <c r="D215" s="79" t="s">
        <v>706</v>
      </c>
      <c r="E215" s="27" t="s">
        <v>7</v>
      </c>
      <c r="F215" s="28" t="s">
        <v>89</v>
      </c>
      <c r="G215" s="29"/>
      <c r="H215" s="66">
        <v>9.3699999999999992</v>
      </c>
      <c r="I215" s="67"/>
      <c r="J215" s="51">
        <f>Table13[[#This Row],[Cena Netto]]*(1-Table13[[#This Row],[Rabat Długoterminowy]])</f>
        <v>9.3699999999999992</v>
      </c>
      <c r="K215" s="80">
        <f>IF(TRIM($D$8)='Payment Term'!A$1,1-(1-$D$9)*(1-2%),$D$9)</f>
        <v>0.25</v>
      </c>
      <c r="L215" s="35">
        <v>0.1</v>
      </c>
      <c r="M215" s="81">
        <f>1-(1-Table13[[#This Row],[Rabat Długoterminowy]])*(1-Table13[[#This Row],[Dodatkowy rabat kwartału (składany)]])</f>
        <v>9.9999999999999978E-2</v>
      </c>
      <c r="N215" s="52">
        <v>0</v>
      </c>
      <c r="O215" s="31">
        <f>ROUND(Table13[[#This Row],[Cena Netto Po Rabacie Długoterminowym]]*(1-Table13[[#This Row],[Rabat Podstawowy]])*(1-Table13[[#This Row],[Dodatkowy rabat kwartału (składany)]])*(1-Table13[[#This Row],[Rabat Indywidualny]]),2)</f>
        <v>6.32</v>
      </c>
      <c r="P215" s="31">
        <f>Table13[[#This Row],[Сena SKU Po Wszystkich Rabatach]]/Table13[[#This Row],[Szt/
Opak.]]</f>
        <v>3.16</v>
      </c>
      <c r="Q215" s="94" t="s">
        <v>6205</v>
      </c>
      <c r="R215" s="36" t="s">
        <v>2460</v>
      </c>
      <c r="S215" s="91">
        <f>IF(ISERROR(Table13[[#This Row],[W Inner]]),Table13[[#This Row],[W Outer]],IF(AND(Table13[[#This Row],[W Inner]]&gt;0,Table13[[#This Row],[W Inner]]&lt;&gt;"0"),Table13[[#This Row],[W Inner]],Table13[[#This Row],[W Outer]]))</f>
        <v>20</v>
      </c>
      <c r="T215" s="86"/>
      <c r="U2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5" s="49">
        <f>IF(Table13[[#This Row],[Zamówienie - Ilosc SKU '[Szt']]]=0,0,MOD(Table13[[#This Row],[Zamówienie - Ilosc SKU '[Szt']]],Table13[[#This Row],[Min. Ilość Zam. Sku]])-0.5)</f>
        <v>0</v>
      </c>
      <c r="W215" s="31">
        <f>Table13[[#This Row],[Сena SKU Po Wszystkich Rabatach]]*U215</f>
        <v>0</v>
      </c>
      <c r="X215" s="33" t="str">
        <f>IF(Table13[[#This Row],[Zamówienie - Ilosc SKU '[Szt']]]=0,"Niezamówione produkty","Zamówione produkty")</f>
        <v>Niezamówione produkty</v>
      </c>
      <c r="Y215" s="34" t="s">
        <v>90</v>
      </c>
      <c r="Z215" s="34">
        <v>20</v>
      </c>
      <c r="AA215" s="34">
        <v>560</v>
      </c>
      <c r="AB215" s="34">
        <v>5040</v>
      </c>
      <c r="AC215" s="34">
        <f>+Table13[[#This Row],[Na Palecie]]/Table13[[#This Row],[W Outer]]</f>
        <v>252</v>
      </c>
      <c r="AD215" s="34">
        <f>+Table13[[#This Row],[Na Palecie]]/Table13[[#This Row],[Na 
Warstwie]]</f>
        <v>9</v>
      </c>
      <c r="AE215" s="37" t="s">
        <v>707</v>
      </c>
      <c r="AF215" s="37" t="s">
        <v>90</v>
      </c>
      <c r="AG215" s="37" t="s">
        <v>708</v>
      </c>
      <c r="AH215" s="37" t="s">
        <v>6443</v>
      </c>
      <c r="AI215" s="37"/>
      <c r="AJ215" s="37" t="s">
        <v>6697</v>
      </c>
      <c r="AK215" s="37" t="s">
        <v>608</v>
      </c>
      <c r="AL215" s="37" t="str">
        <f>_xlfn.XLOOKUP(Table13[[#This Row],[Rabat Indywidualny]],'PC2 code'!A:A,'PC2 code'!B:B,0)</f>
        <v>00</v>
      </c>
    </row>
    <row r="216" spans="1:42" ht="15.75" customHeight="1" x14ac:dyDescent="0.35">
      <c r="A216" s="73" t="s">
        <v>5458</v>
      </c>
      <c r="B216" s="73" t="str">
        <f>TEXT(Table13[[#This Row],[Kod EAN 
(Sku)]],"0000000000000")</f>
        <v>3086123542396</v>
      </c>
      <c r="C216" s="78" t="str">
        <f>IF(AND(Table13[[#This Row],[Kod EAN 
(Szt)]]&lt;&gt;0,Table13[[#This Row],[Kod EAN 
(Szt)]]&lt;&gt;"0"),TEXT(Table13[[#This Row],[Kod EAN 
(Szt)]],"0000000000000"),"")</f>
        <v/>
      </c>
      <c r="D216" s="79" t="s">
        <v>709</v>
      </c>
      <c r="E216" s="27" t="s">
        <v>7</v>
      </c>
      <c r="F216" s="28" t="s">
        <v>89</v>
      </c>
      <c r="G216" s="29"/>
      <c r="H216" s="66">
        <v>9.3699999999999992</v>
      </c>
      <c r="I216" s="67"/>
      <c r="J216" s="51">
        <f>Table13[[#This Row],[Cena Netto]]*(1-Table13[[#This Row],[Rabat Długoterminowy]])</f>
        <v>9.3699999999999992</v>
      </c>
      <c r="K216" s="80">
        <f>IF(TRIM($D$8)='Payment Term'!A$1,1-(1-$D$9)*(1-2%),$D$9)</f>
        <v>0.25</v>
      </c>
      <c r="L216" s="35">
        <v>0.1</v>
      </c>
      <c r="M216" s="81">
        <f>1-(1-Table13[[#This Row],[Rabat Długoterminowy]])*(1-Table13[[#This Row],[Dodatkowy rabat kwartału (składany)]])</f>
        <v>9.9999999999999978E-2</v>
      </c>
      <c r="N216" s="52">
        <v>0</v>
      </c>
      <c r="O216" s="31">
        <f>ROUND(Table13[[#This Row],[Cena Netto Po Rabacie Długoterminowym]]*(1-Table13[[#This Row],[Rabat Podstawowy]])*(1-Table13[[#This Row],[Dodatkowy rabat kwartału (składany)]])*(1-Table13[[#This Row],[Rabat Indywidualny]]),2)</f>
        <v>6.32</v>
      </c>
      <c r="P216" s="31">
        <f>Table13[[#This Row],[Сena SKU Po Wszystkich Rabatach]]/Table13[[#This Row],[Szt/
Opak.]]</f>
        <v>3.16</v>
      </c>
      <c r="Q216" s="94" t="s">
        <v>6205</v>
      </c>
      <c r="R216" s="36" t="s">
        <v>2460</v>
      </c>
      <c r="S216" s="91">
        <f>IF(ISERROR(Table13[[#This Row],[W Inner]]),Table13[[#This Row],[W Outer]],IF(AND(Table13[[#This Row],[W Inner]]&gt;0,Table13[[#This Row],[W Inner]]&lt;&gt;"0"),Table13[[#This Row],[W Inner]],Table13[[#This Row],[W Outer]]))</f>
        <v>20</v>
      </c>
      <c r="T216" s="86"/>
      <c r="U2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6" s="49">
        <f>IF(Table13[[#This Row],[Zamówienie - Ilosc SKU '[Szt']]]=0,0,MOD(Table13[[#This Row],[Zamówienie - Ilosc SKU '[Szt']]],Table13[[#This Row],[Min. Ilość Zam. Sku]])-0.5)</f>
        <v>0</v>
      </c>
      <c r="W216" s="31">
        <f>Table13[[#This Row],[Сena SKU Po Wszystkich Rabatach]]*U216</f>
        <v>0</v>
      </c>
      <c r="X216" s="33" t="str">
        <f>IF(Table13[[#This Row],[Zamówienie - Ilosc SKU '[Szt']]]=0,"Niezamówione produkty","Zamówione produkty")</f>
        <v>Niezamówione produkty</v>
      </c>
      <c r="Y216" s="34" t="s">
        <v>90</v>
      </c>
      <c r="Z216" s="34">
        <v>20</v>
      </c>
      <c r="AA216" s="34">
        <v>560</v>
      </c>
      <c r="AB216" s="34">
        <v>5040</v>
      </c>
      <c r="AC216" s="34">
        <f>+Table13[[#This Row],[Na Palecie]]/Table13[[#This Row],[W Outer]]</f>
        <v>252</v>
      </c>
      <c r="AD216" s="34">
        <f>+Table13[[#This Row],[Na Palecie]]/Table13[[#This Row],[Na 
Warstwie]]</f>
        <v>9</v>
      </c>
      <c r="AE216" s="37" t="s">
        <v>710</v>
      </c>
      <c r="AF216" s="37" t="s">
        <v>90</v>
      </c>
      <c r="AG216" s="37" t="s">
        <v>711</v>
      </c>
      <c r="AH216" s="37" t="s">
        <v>6444</v>
      </c>
      <c r="AI216" s="37"/>
      <c r="AJ216" s="37" t="s">
        <v>6697</v>
      </c>
      <c r="AK216" s="37" t="s">
        <v>608</v>
      </c>
      <c r="AL216" s="37" t="str">
        <f>_xlfn.XLOOKUP(Table13[[#This Row],[Rabat Indywidualny]],'PC2 code'!A:A,'PC2 code'!B:B,0)</f>
        <v>00</v>
      </c>
    </row>
    <row r="217" spans="1:42" ht="15.75" customHeight="1" x14ac:dyDescent="0.35">
      <c r="A217" s="73" t="s">
        <v>5459</v>
      </c>
      <c r="B217" s="73" t="str">
        <f>TEXT(Table13[[#This Row],[Kod EAN 
(Sku)]],"0000000000000")</f>
        <v>3086123735354</v>
      </c>
      <c r="C217" s="78" t="str">
        <f>IF(AND(Table13[[#This Row],[Kod EAN 
(Szt)]]&lt;&gt;0,Table13[[#This Row],[Kod EAN 
(Szt)]]&lt;&gt;"0"),TEXT(Table13[[#This Row],[Kod EAN 
(Szt)]],"0000000000000"),"")</f>
        <v/>
      </c>
      <c r="D217" s="79" t="s">
        <v>6030</v>
      </c>
      <c r="E217" s="27" t="s">
        <v>7</v>
      </c>
      <c r="F217" s="28" t="s">
        <v>89</v>
      </c>
      <c r="G217" s="29"/>
      <c r="H217" s="66">
        <v>15.9</v>
      </c>
      <c r="I217" s="67">
        <v>0.1</v>
      </c>
      <c r="J217" s="51">
        <f>Table13[[#This Row],[Cena Netto]]*(1-Table13[[#This Row],[Rabat Długoterminowy]])</f>
        <v>14.31</v>
      </c>
      <c r="K217" s="80">
        <f>IF(TRIM($D$8)='Payment Term'!A$1,1-(1-$D$9)*(1-2%),$D$9)</f>
        <v>0.25</v>
      </c>
      <c r="L217" s="35">
        <v>0.1</v>
      </c>
      <c r="M217" s="81">
        <f>1-(1-Table13[[#This Row],[Rabat Długoterminowy]])*(1-Table13[[#This Row],[Dodatkowy rabat kwartału (składany)]])</f>
        <v>0.18999999999999995</v>
      </c>
      <c r="N217" s="52">
        <v>0</v>
      </c>
      <c r="O217" s="31">
        <f>ROUND(Table13[[#This Row],[Cena Netto Po Rabacie Długoterminowym]]*(1-Table13[[#This Row],[Rabat Podstawowy]])*(1-Table13[[#This Row],[Dodatkowy rabat kwartału (składany)]])*(1-Table13[[#This Row],[Rabat Indywidualny]]),2)</f>
        <v>9.66</v>
      </c>
      <c r="P217" s="31">
        <f>Table13[[#This Row],[Сena SKU Po Wszystkich Rabatach]]/Table13[[#This Row],[Szt/
Opak.]]</f>
        <v>3.22</v>
      </c>
      <c r="Q217" s="94" t="s">
        <v>6203</v>
      </c>
      <c r="R217" s="36" t="s">
        <v>2460</v>
      </c>
      <c r="S217" s="91">
        <f>IF(ISERROR(Table13[[#This Row],[W Inner]]),Table13[[#This Row],[W Outer]],IF(AND(Table13[[#This Row],[W Inner]]&gt;0,Table13[[#This Row],[W Inner]]&lt;&gt;"0"),Table13[[#This Row],[W Inner]],Table13[[#This Row],[W Outer]]))</f>
        <v>20</v>
      </c>
      <c r="T217" s="86"/>
      <c r="U2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7" s="49">
        <f>IF(Table13[[#This Row],[Zamówienie - Ilosc SKU '[Szt']]]=0,0,MOD(Table13[[#This Row],[Zamówienie - Ilosc SKU '[Szt']]],Table13[[#This Row],[Min. Ilość Zam. Sku]])-0.5)</f>
        <v>0</v>
      </c>
      <c r="W217" s="31">
        <f>Table13[[#This Row],[Сena SKU Po Wszystkich Rabatach]]*U217</f>
        <v>0</v>
      </c>
      <c r="X217" s="33" t="str">
        <f>IF(Table13[[#This Row],[Zamówienie - Ilosc SKU '[Szt']]]=0,"Niezamówione produkty","Zamówione produkty")</f>
        <v>Niezamówione produkty</v>
      </c>
      <c r="Y217" s="34" t="s">
        <v>90</v>
      </c>
      <c r="Z217" s="34">
        <v>20</v>
      </c>
      <c r="AA217" s="34">
        <v>560</v>
      </c>
      <c r="AB217" s="34">
        <v>4480</v>
      </c>
      <c r="AC217" s="34">
        <f>+Table13[[#This Row],[Na Palecie]]/Table13[[#This Row],[W Outer]]</f>
        <v>224</v>
      </c>
      <c r="AD217" s="34">
        <f>+Table13[[#This Row],[Na Palecie]]/Table13[[#This Row],[Na 
Warstwie]]</f>
        <v>8</v>
      </c>
      <c r="AE217" s="37" t="s">
        <v>712</v>
      </c>
      <c r="AF217" s="37" t="s">
        <v>90</v>
      </c>
      <c r="AG217" s="37" t="s">
        <v>713</v>
      </c>
      <c r="AH217" s="37" t="s">
        <v>714</v>
      </c>
      <c r="AI217" s="37"/>
      <c r="AJ217" s="37" t="s">
        <v>6697</v>
      </c>
      <c r="AK217" s="37" t="s">
        <v>608</v>
      </c>
      <c r="AL217" s="37" t="str">
        <f>_xlfn.XLOOKUP(Table13[[#This Row],[Rabat Indywidualny]],'PC2 code'!A:A,'PC2 code'!B:B,0)</f>
        <v>00</v>
      </c>
    </row>
    <row r="218" spans="1:42" ht="15.75" customHeight="1" x14ac:dyDescent="0.35">
      <c r="A218" s="73" t="s">
        <v>5460</v>
      </c>
      <c r="B218" s="73" t="str">
        <f>TEXT(Table13[[#This Row],[Kod EAN 
(Sku)]],"0000000000000")</f>
        <v>3086123735392</v>
      </c>
      <c r="C218" s="78" t="str">
        <f>IF(AND(Table13[[#This Row],[Kod EAN 
(Szt)]]&lt;&gt;0,Table13[[#This Row],[Kod EAN 
(Szt)]]&lt;&gt;"0"),TEXT(Table13[[#This Row],[Kod EAN 
(Szt)]],"0000000000000"),"")</f>
        <v/>
      </c>
      <c r="D218" s="79" t="s">
        <v>6031</v>
      </c>
      <c r="E218" s="27" t="s">
        <v>7</v>
      </c>
      <c r="F218" s="28" t="s">
        <v>89</v>
      </c>
      <c r="G218" s="29"/>
      <c r="H218" s="66">
        <v>15.9</v>
      </c>
      <c r="I218" s="67">
        <v>0.1</v>
      </c>
      <c r="J218" s="51">
        <f>Table13[[#This Row],[Cena Netto]]*(1-Table13[[#This Row],[Rabat Długoterminowy]])</f>
        <v>14.31</v>
      </c>
      <c r="K218" s="80">
        <f>IF(TRIM($D$8)='Payment Term'!A$1,1-(1-$D$9)*(1-2%),$D$9)</f>
        <v>0.25</v>
      </c>
      <c r="L218" s="35">
        <v>0.1</v>
      </c>
      <c r="M218" s="81">
        <f>1-(1-Table13[[#This Row],[Rabat Długoterminowy]])*(1-Table13[[#This Row],[Dodatkowy rabat kwartału (składany)]])</f>
        <v>0.18999999999999995</v>
      </c>
      <c r="N218" s="52">
        <v>0</v>
      </c>
      <c r="O218" s="31">
        <f>ROUND(Table13[[#This Row],[Cena Netto Po Rabacie Długoterminowym]]*(1-Table13[[#This Row],[Rabat Podstawowy]])*(1-Table13[[#This Row],[Dodatkowy rabat kwartału (składany)]])*(1-Table13[[#This Row],[Rabat Indywidualny]]),2)</f>
        <v>9.66</v>
      </c>
      <c r="P218" s="31">
        <f>Table13[[#This Row],[Сena SKU Po Wszystkich Rabatach]]/Table13[[#This Row],[Szt/
Opak.]]</f>
        <v>3.22</v>
      </c>
      <c r="Q218" s="94" t="s">
        <v>6203</v>
      </c>
      <c r="R218" s="36" t="s">
        <v>2460</v>
      </c>
      <c r="S218" s="91">
        <f>IF(ISERROR(Table13[[#This Row],[W Inner]]),Table13[[#This Row],[W Outer]],IF(AND(Table13[[#This Row],[W Inner]]&gt;0,Table13[[#This Row],[W Inner]]&lt;&gt;"0"),Table13[[#This Row],[W Inner]],Table13[[#This Row],[W Outer]]))</f>
        <v>20</v>
      </c>
      <c r="T218" s="86"/>
      <c r="U2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8" s="49">
        <f>IF(Table13[[#This Row],[Zamówienie - Ilosc SKU '[Szt']]]=0,0,MOD(Table13[[#This Row],[Zamówienie - Ilosc SKU '[Szt']]],Table13[[#This Row],[Min. Ilość Zam. Sku]])-0.5)</f>
        <v>0</v>
      </c>
      <c r="W218" s="31">
        <f>Table13[[#This Row],[Сena SKU Po Wszystkich Rabatach]]*U218</f>
        <v>0</v>
      </c>
      <c r="X218" s="33" t="str">
        <f>IF(Table13[[#This Row],[Zamówienie - Ilosc SKU '[Szt']]]=0,"Niezamówione produkty","Zamówione produkty")</f>
        <v>Niezamówione produkty</v>
      </c>
      <c r="Y218" s="34" t="s">
        <v>90</v>
      </c>
      <c r="Z218" s="34">
        <v>20</v>
      </c>
      <c r="AA218" s="34">
        <v>560</v>
      </c>
      <c r="AB218" s="34">
        <v>4480</v>
      </c>
      <c r="AC218" s="34">
        <f>+Table13[[#This Row],[Na Palecie]]/Table13[[#This Row],[W Outer]]</f>
        <v>224</v>
      </c>
      <c r="AD218" s="34">
        <f>+Table13[[#This Row],[Na Palecie]]/Table13[[#This Row],[Na 
Warstwie]]</f>
        <v>8</v>
      </c>
      <c r="AE218" s="37" t="s">
        <v>715</v>
      </c>
      <c r="AF218" s="37" t="s">
        <v>90</v>
      </c>
      <c r="AG218" s="37" t="s">
        <v>716</v>
      </c>
      <c r="AH218" s="37" t="s">
        <v>717</v>
      </c>
      <c r="AI218" s="37"/>
      <c r="AJ218" s="37" t="s">
        <v>6697</v>
      </c>
      <c r="AK218" s="37" t="s">
        <v>608</v>
      </c>
      <c r="AL218" s="37" t="str">
        <f>_xlfn.XLOOKUP(Table13[[#This Row],[Rabat Indywidualny]],'PC2 code'!A:A,'PC2 code'!B:B,0)</f>
        <v>00</v>
      </c>
    </row>
    <row r="219" spans="1:42" ht="15.75" customHeight="1" x14ac:dyDescent="0.35">
      <c r="A219" s="73" t="s">
        <v>5461</v>
      </c>
      <c r="B219" s="73" t="str">
        <f>TEXT(Table13[[#This Row],[Kod EAN 
(Sku)]],"0000000000000")</f>
        <v>3086123449336</v>
      </c>
      <c r="C219" s="78" t="str">
        <f>IF(AND(Table13[[#This Row],[Kod EAN 
(Szt)]]&lt;&gt;0,Table13[[#This Row],[Kod EAN 
(Szt)]]&lt;&gt;"0"),TEXT(Table13[[#This Row],[Kod EAN 
(Szt)]],"0000000000000"),"")</f>
        <v/>
      </c>
      <c r="D219" s="79" t="s">
        <v>718</v>
      </c>
      <c r="E219" s="27" t="s">
        <v>7</v>
      </c>
      <c r="F219" s="28" t="s">
        <v>89</v>
      </c>
      <c r="G219" s="29"/>
      <c r="H219" s="66">
        <v>12.27</v>
      </c>
      <c r="I219" s="67"/>
      <c r="J219" s="51">
        <f>Table13[[#This Row],[Cena Netto]]*(1-Table13[[#This Row],[Rabat Długoterminowy]])</f>
        <v>12.27</v>
      </c>
      <c r="K219" s="80">
        <f>IF(TRIM($D$8)='Payment Term'!A$1,1-(1-$D$9)*(1-2%),$D$9)</f>
        <v>0.25</v>
      </c>
      <c r="L219" s="35"/>
      <c r="M219" s="81">
        <f>1-(1-Table13[[#This Row],[Rabat Długoterminowy]])*(1-Table13[[#This Row],[Dodatkowy rabat kwartału (składany)]])</f>
        <v>0</v>
      </c>
      <c r="N219" s="52">
        <v>0</v>
      </c>
      <c r="O219" s="31">
        <f>ROUND(Table13[[#This Row],[Cena Netto Po Rabacie Długoterminowym]]*(1-Table13[[#This Row],[Rabat Podstawowy]])*(1-Table13[[#This Row],[Dodatkowy rabat kwartału (składany)]])*(1-Table13[[#This Row],[Rabat Indywidualny]]),2)</f>
        <v>9.1999999999999993</v>
      </c>
      <c r="P219" s="31">
        <f>Table13[[#This Row],[Сena SKU Po Wszystkich Rabatach]]/Table13[[#This Row],[Szt/
Opak.]]</f>
        <v>2.2999999999999998</v>
      </c>
      <c r="Q219" s="94" t="s">
        <v>6198</v>
      </c>
      <c r="R219" s="36" t="s">
        <v>2460</v>
      </c>
      <c r="S219" s="91">
        <f>IF(ISERROR(Table13[[#This Row],[W Inner]]),Table13[[#This Row],[W Outer]],IF(AND(Table13[[#This Row],[W Inner]]&gt;0,Table13[[#This Row],[W Inner]]&lt;&gt;"0"),Table13[[#This Row],[W Inner]],Table13[[#This Row],[W Outer]]))</f>
        <v>20</v>
      </c>
      <c r="T219" s="86"/>
      <c r="U2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19" s="49">
        <f>IF(Table13[[#This Row],[Zamówienie - Ilosc SKU '[Szt']]]=0,0,MOD(Table13[[#This Row],[Zamówienie - Ilosc SKU '[Szt']]],Table13[[#This Row],[Min. Ilość Zam. Sku]])-0.5)</f>
        <v>0</v>
      </c>
      <c r="W219" s="31">
        <f>Table13[[#This Row],[Сena SKU Po Wszystkich Rabatach]]*U219</f>
        <v>0</v>
      </c>
      <c r="X219" s="33" t="str">
        <f>IF(Table13[[#This Row],[Zamówienie - Ilosc SKU '[Szt']]]=0,"Niezamówione produkty","Zamówione produkty")</f>
        <v>Niezamówione produkty</v>
      </c>
      <c r="Y219" s="34" t="s">
        <v>90</v>
      </c>
      <c r="Z219" s="34">
        <v>20</v>
      </c>
      <c r="AA219" s="34">
        <v>560</v>
      </c>
      <c r="AB219" s="34">
        <v>3360</v>
      </c>
      <c r="AC219" s="34">
        <f>+Table13[[#This Row],[Na Palecie]]/Table13[[#This Row],[W Outer]]</f>
        <v>168</v>
      </c>
      <c r="AD219" s="34">
        <f>+Table13[[#This Row],[Na Palecie]]/Table13[[#This Row],[Na 
Warstwie]]</f>
        <v>6</v>
      </c>
      <c r="AE219" s="37" t="s">
        <v>719</v>
      </c>
      <c r="AF219" s="37" t="s">
        <v>90</v>
      </c>
      <c r="AG219" s="37" t="s">
        <v>720</v>
      </c>
      <c r="AH219" s="37" t="s">
        <v>721</v>
      </c>
      <c r="AI219" s="37"/>
      <c r="AJ219" s="37" t="s">
        <v>6697</v>
      </c>
      <c r="AK219" s="37" t="s">
        <v>722</v>
      </c>
      <c r="AL219" s="37" t="str">
        <f>_xlfn.XLOOKUP(Table13[[#This Row],[Rabat Indywidualny]],'PC2 code'!A:A,'PC2 code'!B:B,0)</f>
        <v>00</v>
      </c>
    </row>
    <row r="220" spans="1:42" ht="15.75" customHeight="1" x14ac:dyDescent="0.35">
      <c r="A220" s="73" t="s">
        <v>5462</v>
      </c>
      <c r="B220" s="73" t="str">
        <f>TEXT(Table13[[#This Row],[Kod EAN 
(Sku)]],"0000000000000")</f>
        <v>3086123449275</v>
      </c>
      <c r="C220" s="78" t="str">
        <f>IF(AND(Table13[[#This Row],[Kod EAN 
(Szt)]]&lt;&gt;0,Table13[[#This Row],[Kod EAN 
(Szt)]]&lt;&gt;"0"),TEXT(Table13[[#This Row],[Kod EAN 
(Szt)]],"0000000000000"),"")</f>
        <v/>
      </c>
      <c r="D220" s="79" t="s">
        <v>723</v>
      </c>
      <c r="E220" s="27" t="s">
        <v>7</v>
      </c>
      <c r="F220" s="28" t="s">
        <v>89</v>
      </c>
      <c r="G220" s="29"/>
      <c r="H220" s="66">
        <v>12.27</v>
      </c>
      <c r="I220" s="67"/>
      <c r="J220" s="51">
        <f>Table13[[#This Row],[Cena Netto]]*(1-Table13[[#This Row],[Rabat Długoterminowy]])</f>
        <v>12.27</v>
      </c>
      <c r="K220" s="80">
        <f>IF(TRIM($D$8)='Payment Term'!A$1,1-(1-$D$9)*(1-2%),$D$9)</f>
        <v>0.25</v>
      </c>
      <c r="L220" s="35"/>
      <c r="M220" s="81">
        <f>1-(1-Table13[[#This Row],[Rabat Długoterminowy]])*(1-Table13[[#This Row],[Dodatkowy rabat kwartału (składany)]])</f>
        <v>0</v>
      </c>
      <c r="N220" s="52">
        <v>0</v>
      </c>
      <c r="O220" s="31">
        <f>ROUND(Table13[[#This Row],[Cena Netto Po Rabacie Długoterminowym]]*(1-Table13[[#This Row],[Rabat Podstawowy]])*(1-Table13[[#This Row],[Dodatkowy rabat kwartału (składany)]])*(1-Table13[[#This Row],[Rabat Indywidualny]]),2)</f>
        <v>9.1999999999999993</v>
      </c>
      <c r="P220" s="31">
        <f>Table13[[#This Row],[Сena SKU Po Wszystkich Rabatach]]/Table13[[#This Row],[Szt/
Opak.]]</f>
        <v>2.2999999999999998</v>
      </c>
      <c r="Q220" s="94" t="s">
        <v>6198</v>
      </c>
      <c r="R220" s="36" t="s">
        <v>2460</v>
      </c>
      <c r="S220" s="91">
        <f>IF(ISERROR(Table13[[#This Row],[W Inner]]),Table13[[#This Row],[W Outer]],IF(AND(Table13[[#This Row],[W Inner]]&gt;0,Table13[[#This Row],[W Inner]]&lt;&gt;"0"),Table13[[#This Row],[W Inner]],Table13[[#This Row],[W Outer]]))</f>
        <v>20</v>
      </c>
      <c r="T220" s="86"/>
      <c r="U2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0" s="49">
        <f>IF(Table13[[#This Row],[Zamówienie - Ilosc SKU '[Szt']]]=0,0,MOD(Table13[[#This Row],[Zamówienie - Ilosc SKU '[Szt']]],Table13[[#This Row],[Min. Ilość Zam. Sku]])-0.5)</f>
        <v>0</v>
      </c>
      <c r="W220" s="31">
        <f>Table13[[#This Row],[Сena SKU Po Wszystkich Rabatach]]*U220</f>
        <v>0</v>
      </c>
      <c r="X220" s="33" t="str">
        <f>IF(Table13[[#This Row],[Zamówienie - Ilosc SKU '[Szt']]]=0,"Niezamówione produkty","Zamówione produkty")</f>
        <v>Niezamówione produkty</v>
      </c>
      <c r="Y220" s="34" t="s">
        <v>90</v>
      </c>
      <c r="Z220" s="34">
        <v>20</v>
      </c>
      <c r="AA220" s="34">
        <v>560</v>
      </c>
      <c r="AB220" s="34">
        <v>3360</v>
      </c>
      <c r="AC220" s="34">
        <f>+Table13[[#This Row],[Na Palecie]]/Table13[[#This Row],[W Outer]]</f>
        <v>168</v>
      </c>
      <c r="AD220" s="34">
        <f>+Table13[[#This Row],[Na Palecie]]/Table13[[#This Row],[Na 
Warstwie]]</f>
        <v>6</v>
      </c>
      <c r="AE220" s="37" t="s">
        <v>724</v>
      </c>
      <c r="AF220" s="37" t="s">
        <v>90</v>
      </c>
      <c r="AG220" s="37" t="s">
        <v>725</v>
      </c>
      <c r="AH220" s="37" t="s">
        <v>726</v>
      </c>
      <c r="AI220" s="37"/>
      <c r="AJ220" s="37" t="s">
        <v>6697</v>
      </c>
      <c r="AK220" s="37" t="s">
        <v>722</v>
      </c>
      <c r="AL220" s="37" t="str">
        <f>_xlfn.XLOOKUP(Table13[[#This Row],[Rabat Indywidualny]],'PC2 code'!A:A,'PC2 code'!B:B,0)</f>
        <v>00</v>
      </c>
    </row>
    <row r="221" spans="1:42" ht="15.75" customHeight="1" x14ac:dyDescent="0.35">
      <c r="A221" s="73" t="s">
        <v>5463</v>
      </c>
      <c r="B221" s="73" t="str">
        <f>TEXT(Table13[[#This Row],[Kod EAN 
(Sku)]],"0000000000000")</f>
        <v>3086123498334</v>
      </c>
      <c r="C221" s="78" t="str">
        <f>IF(AND(Table13[[#This Row],[Kod EAN 
(Szt)]]&lt;&gt;0,Table13[[#This Row],[Kod EAN 
(Szt)]]&lt;&gt;"0"),TEXT(Table13[[#This Row],[Kod EAN 
(Szt)]],"0000000000000"),"")</f>
        <v/>
      </c>
      <c r="D221" s="79" t="s">
        <v>727</v>
      </c>
      <c r="E221" s="27" t="s">
        <v>7</v>
      </c>
      <c r="F221" s="28" t="s">
        <v>89</v>
      </c>
      <c r="G221" s="29"/>
      <c r="H221" s="66">
        <v>17.38</v>
      </c>
      <c r="I221" s="67"/>
      <c r="J221" s="51">
        <f>Table13[[#This Row],[Cena Netto]]*(1-Table13[[#This Row],[Rabat Długoterminowy]])</f>
        <v>17.38</v>
      </c>
      <c r="K221" s="80">
        <f>IF(TRIM($D$8)='Payment Term'!A$1,1-(1-$D$9)*(1-2%),$D$9)</f>
        <v>0.25</v>
      </c>
      <c r="L221" s="35"/>
      <c r="M221" s="81">
        <f>1-(1-Table13[[#This Row],[Rabat Długoterminowy]])*(1-Table13[[#This Row],[Dodatkowy rabat kwartału (składany)]])</f>
        <v>0</v>
      </c>
      <c r="N221" s="52">
        <v>0</v>
      </c>
      <c r="O221" s="31">
        <f>ROUND(Table13[[#This Row],[Cena Netto Po Rabacie Długoterminowym]]*(1-Table13[[#This Row],[Rabat Podstawowy]])*(1-Table13[[#This Row],[Dodatkowy rabat kwartału (składany)]])*(1-Table13[[#This Row],[Rabat Indywidualny]]),2)</f>
        <v>13.04</v>
      </c>
      <c r="P221" s="31">
        <f>Table13[[#This Row],[Сena SKU Po Wszystkich Rabatach]]/Table13[[#This Row],[Szt/
Opak.]]</f>
        <v>2.1733333333333333</v>
      </c>
      <c r="Q221" s="94" t="s">
        <v>6204</v>
      </c>
      <c r="R221" s="36" t="s">
        <v>2440</v>
      </c>
      <c r="S221" s="91">
        <f>IF(ISERROR(Table13[[#This Row],[W Inner]]),Table13[[#This Row],[W Outer]],IF(AND(Table13[[#This Row],[W Inner]]&gt;0,Table13[[#This Row],[W Inner]]&lt;&gt;"0"),Table13[[#This Row],[W Inner]],Table13[[#This Row],[W Outer]]))</f>
        <v>10</v>
      </c>
      <c r="T221" s="86"/>
      <c r="U2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1" s="49">
        <f>IF(Table13[[#This Row],[Zamówienie - Ilosc SKU '[Szt']]]=0,0,MOD(Table13[[#This Row],[Zamówienie - Ilosc SKU '[Szt']]],Table13[[#This Row],[Min. Ilość Zam. Sku]])-0.5)</f>
        <v>0</v>
      </c>
      <c r="W221" s="31">
        <f>Table13[[#This Row],[Сena SKU Po Wszystkich Rabatach]]*U221</f>
        <v>0</v>
      </c>
      <c r="X221" s="33" t="str">
        <f>IF(Table13[[#This Row],[Zamówienie - Ilosc SKU '[Szt']]]=0,"Niezamówione produkty","Zamówione produkty")</f>
        <v>Niezamówione produkty</v>
      </c>
      <c r="Y221" s="34" t="s">
        <v>90</v>
      </c>
      <c r="Z221" s="34">
        <v>10</v>
      </c>
      <c r="AA221" s="34">
        <v>280</v>
      </c>
      <c r="AB221" s="34">
        <v>2520</v>
      </c>
      <c r="AC221" s="34">
        <f>+Table13[[#This Row],[Na Palecie]]/Table13[[#This Row],[W Outer]]</f>
        <v>252</v>
      </c>
      <c r="AD221" s="34">
        <f>+Table13[[#This Row],[Na Palecie]]/Table13[[#This Row],[Na 
Warstwie]]</f>
        <v>9</v>
      </c>
      <c r="AE221" s="37" t="s">
        <v>728</v>
      </c>
      <c r="AF221" s="37" t="s">
        <v>90</v>
      </c>
      <c r="AG221" s="37" t="s">
        <v>729</v>
      </c>
      <c r="AH221" s="37" t="s">
        <v>6445</v>
      </c>
      <c r="AI221" s="37"/>
      <c r="AJ221" s="37" t="s">
        <v>6697</v>
      </c>
      <c r="AK221" s="37" t="s">
        <v>722</v>
      </c>
      <c r="AL221" s="37" t="str">
        <f>_xlfn.XLOOKUP(Table13[[#This Row],[Rabat Indywidualny]],'PC2 code'!A:A,'PC2 code'!B:B,0)</f>
        <v>00</v>
      </c>
    </row>
    <row r="222" spans="1:42" ht="15.75" customHeight="1" x14ac:dyDescent="0.35">
      <c r="A222" s="73" t="s">
        <v>5464</v>
      </c>
      <c r="B222" s="73" t="str">
        <f>TEXT(Table13[[#This Row],[Kod EAN 
(Sku)]],"0000000000000")</f>
        <v>3086123498327</v>
      </c>
      <c r="C222" s="78" t="str">
        <f>IF(AND(Table13[[#This Row],[Kod EAN 
(Szt)]]&lt;&gt;0,Table13[[#This Row],[Kod EAN 
(Szt)]]&lt;&gt;"0"),TEXT(Table13[[#This Row],[Kod EAN 
(Szt)]],"0000000000000"),"")</f>
        <v/>
      </c>
      <c r="D222" s="79" t="s">
        <v>730</v>
      </c>
      <c r="E222" s="27" t="s">
        <v>7</v>
      </c>
      <c r="F222" s="28" t="s">
        <v>89</v>
      </c>
      <c r="G222" s="29"/>
      <c r="H222" s="66">
        <v>17.38</v>
      </c>
      <c r="I222" s="67"/>
      <c r="J222" s="51">
        <f>Table13[[#This Row],[Cena Netto]]*(1-Table13[[#This Row],[Rabat Długoterminowy]])</f>
        <v>17.38</v>
      </c>
      <c r="K222" s="80">
        <f>IF(TRIM($D$8)='Payment Term'!A$1,1-(1-$D$9)*(1-2%),$D$9)</f>
        <v>0.25</v>
      </c>
      <c r="L222" s="35"/>
      <c r="M222" s="81">
        <f>1-(1-Table13[[#This Row],[Rabat Długoterminowy]])*(1-Table13[[#This Row],[Dodatkowy rabat kwartału (składany)]])</f>
        <v>0</v>
      </c>
      <c r="N222" s="52">
        <v>0</v>
      </c>
      <c r="O222" s="31">
        <f>ROUND(Table13[[#This Row],[Cena Netto Po Rabacie Długoterminowym]]*(1-Table13[[#This Row],[Rabat Podstawowy]])*(1-Table13[[#This Row],[Dodatkowy rabat kwartału (składany)]])*(1-Table13[[#This Row],[Rabat Indywidualny]]),2)</f>
        <v>13.04</v>
      </c>
      <c r="P222" s="31">
        <f>Table13[[#This Row],[Сena SKU Po Wszystkich Rabatach]]/Table13[[#This Row],[Szt/
Opak.]]</f>
        <v>2.1733333333333333</v>
      </c>
      <c r="Q222" s="94" t="s">
        <v>6204</v>
      </c>
      <c r="R222" s="36" t="s">
        <v>2440</v>
      </c>
      <c r="S222" s="91">
        <f>IF(ISERROR(Table13[[#This Row],[W Inner]]),Table13[[#This Row],[W Outer]],IF(AND(Table13[[#This Row],[W Inner]]&gt;0,Table13[[#This Row],[W Inner]]&lt;&gt;"0"),Table13[[#This Row],[W Inner]],Table13[[#This Row],[W Outer]]))</f>
        <v>10</v>
      </c>
      <c r="T222" s="86"/>
      <c r="U2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2" s="49">
        <f>IF(Table13[[#This Row],[Zamówienie - Ilosc SKU '[Szt']]]=0,0,MOD(Table13[[#This Row],[Zamówienie - Ilosc SKU '[Szt']]],Table13[[#This Row],[Min. Ilość Zam. Sku]])-0.5)</f>
        <v>0</v>
      </c>
      <c r="W222" s="31">
        <f>Table13[[#This Row],[Сena SKU Po Wszystkich Rabatach]]*U222</f>
        <v>0</v>
      </c>
      <c r="X222" s="33" t="str">
        <f>IF(Table13[[#This Row],[Zamówienie - Ilosc SKU '[Szt']]]=0,"Niezamówione produkty","Zamówione produkty")</f>
        <v>Niezamówione produkty</v>
      </c>
      <c r="Y222" s="34" t="s">
        <v>90</v>
      </c>
      <c r="Z222" s="34">
        <v>10</v>
      </c>
      <c r="AA222" s="34">
        <v>280</v>
      </c>
      <c r="AB222" s="34">
        <v>2520</v>
      </c>
      <c r="AC222" s="34">
        <f>+Table13[[#This Row],[Na Palecie]]/Table13[[#This Row],[W Outer]]</f>
        <v>252</v>
      </c>
      <c r="AD222" s="34">
        <f>+Table13[[#This Row],[Na Palecie]]/Table13[[#This Row],[Na 
Warstwie]]</f>
        <v>9</v>
      </c>
      <c r="AE222" s="37" t="s">
        <v>731</v>
      </c>
      <c r="AF222" s="37" t="s">
        <v>90</v>
      </c>
      <c r="AG222" s="37" t="s">
        <v>732</v>
      </c>
      <c r="AH222" s="37" t="s">
        <v>6446</v>
      </c>
      <c r="AI222" s="37"/>
      <c r="AJ222" s="37" t="s">
        <v>6697</v>
      </c>
      <c r="AK222" s="37" t="s">
        <v>722</v>
      </c>
      <c r="AL222" s="37" t="str">
        <f>_xlfn.XLOOKUP(Table13[[#This Row],[Rabat Indywidualny]],'PC2 code'!A:A,'PC2 code'!B:B,0)</f>
        <v>00</v>
      </c>
    </row>
    <row r="223" spans="1:42" ht="15.75" customHeight="1" x14ac:dyDescent="0.35">
      <c r="A223" s="73" t="s">
        <v>5465</v>
      </c>
      <c r="B223" s="73" t="str">
        <f>TEXT(Table13[[#This Row],[Kod EAN 
(Sku)]],"0000000000000")</f>
        <v>3086123449268</v>
      </c>
      <c r="C223" s="78" t="str">
        <f>IF(AND(Table13[[#This Row],[Kod EAN 
(Szt)]]&lt;&gt;0,Table13[[#This Row],[Kod EAN 
(Szt)]]&lt;&gt;"0"),TEXT(Table13[[#This Row],[Kod EAN 
(Szt)]],"0000000000000"),"")</f>
        <v/>
      </c>
      <c r="D223" s="79" t="s">
        <v>733</v>
      </c>
      <c r="E223" s="27" t="s">
        <v>7</v>
      </c>
      <c r="F223" s="28" t="s">
        <v>89</v>
      </c>
      <c r="G223" s="29"/>
      <c r="H223" s="66">
        <v>22.16</v>
      </c>
      <c r="I223" s="67"/>
      <c r="J223" s="51">
        <f>Table13[[#This Row],[Cena Netto]]*(1-Table13[[#This Row],[Rabat Długoterminowy]])</f>
        <v>22.16</v>
      </c>
      <c r="K223" s="80">
        <f>IF(TRIM($D$8)='Payment Term'!A$1,1-(1-$D$9)*(1-2%),$D$9)</f>
        <v>0.25</v>
      </c>
      <c r="L223" s="35"/>
      <c r="M223" s="81">
        <f>1-(1-Table13[[#This Row],[Rabat Długoterminowy]])*(1-Table13[[#This Row],[Dodatkowy rabat kwartału (składany)]])</f>
        <v>0</v>
      </c>
      <c r="N223" s="52">
        <v>0</v>
      </c>
      <c r="O223" s="31">
        <f>ROUND(Table13[[#This Row],[Cena Netto Po Rabacie Długoterminowym]]*(1-Table13[[#This Row],[Rabat Podstawowy]])*(1-Table13[[#This Row],[Dodatkowy rabat kwartału (składany)]])*(1-Table13[[#This Row],[Rabat Indywidualny]]),2)</f>
        <v>16.62</v>
      </c>
      <c r="P223" s="31">
        <f>Table13[[#This Row],[Сena SKU Po Wszystkich Rabatach]]/Table13[[#This Row],[Szt/
Opak.]]</f>
        <v>2.0775000000000001</v>
      </c>
      <c r="Q223" s="94" t="s">
        <v>6199</v>
      </c>
      <c r="R223" s="36" t="s">
        <v>2440</v>
      </c>
      <c r="S223" s="91">
        <f>IF(ISERROR(Table13[[#This Row],[W Inner]]),Table13[[#This Row],[W Outer]],IF(AND(Table13[[#This Row],[W Inner]]&gt;0,Table13[[#This Row],[W Inner]]&lt;&gt;"0"),Table13[[#This Row],[W Inner]],Table13[[#This Row],[W Outer]]))</f>
        <v>10</v>
      </c>
      <c r="T223" s="86"/>
      <c r="U2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3" s="49">
        <f>IF(Table13[[#This Row],[Zamówienie - Ilosc SKU '[Szt']]]=0,0,MOD(Table13[[#This Row],[Zamówienie - Ilosc SKU '[Szt']]],Table13[[#This Row],[Min. Ilość Zam. Sku]])-0.5)</f>
        <v>0</v>
      </c>
      <c r="W223" s="31">
        <f>Table13[[#This Row],[Сena SKU Po Wszystkich Rabatach]]*U223</f>
        <v>0</v>
      </c>
      <c r="X223" s="33" t="str">
        <f>IF(Table13[[#This Row],[Zamówienie - Ilosc SKU '[Szt']]]=0,"Niezamówione produkty","Zamówione produkty")</f>
        <v>Niezamówione produkty</v>
      </c>
      <c r="Y223" s="34" t="s">
        <v>90</v>
      </c>
      <c r="Z223" s="34">
        <v>10</v>
      </c>
      <c r="AA223" s="34">
        <v>280</v>
      </c>
      <c r="AB223" s="34">
        <v>2520</v>
      </c>
      <c r="AC223" s="34">
        <f>+Table13[[#This Row],[Na Palecie]]/Table13[[#This Row],[W Outer]]</f>
        <v>252</v>
      </c>
      <c r="AD223" s="34">
        <f>+Table13[[#This Row],[Na Palecie]]/Table13[[#This Row],[Na 
Warstwie]]</f>
        <v>9</v>
      </c>
      <c r="AE223" s="37" t="s">
        <v>734</v>
      </c>
      <c r="AF223" s="37" t="s">
        <v>90</v>
      </c>
      <c r="AG223" s="37" t="s">
        <v>735</v>
      </c>
      <c r="AH223" s="37" t="s">
        <v>6447</v>
      </c>
      <c r="AI223" s="37"/>
      <c r="AJ223" s="37" t="s">
        <v>6697</v>
      </c>
      <c r="AK223" s="37" t="s">
        <v>722</v>
      </c>
      <c r="AL223" s="37" t="str">
        <f>_xlfn.XLOOKUP(Table13[[#This Row],[Rabat Indywidualny]],'PC2 code'!A:A,'PC2 code'!B:B,0)</f>
        <v>00</v>
      </c>
    </row>
    <row r="224" spans="1:42" ht="15.75" customHeight="1" x14ac:dyDescent="0.35">
      <c r="A224" s="73" t="s">
        <v>736</v>
      </c>
      <c r="B224" s="73" t="str">
        <f>TEXT(Table13[[#This Row],[Kod EAN 
(Sku)]],"0000000000000")</f>
        <v>3086123509412</v>
      </c>
      <c r="C224" s="78" t="str">
        <f>IF(AND(Table13[[#This Row],[Kod EAN 
(Szt)]]&lt;&gt;0,Table13[[#This Row],[Kod EAN 
(Szt)]]&lt;&gt;"0"),TEXT(Table13[[#This Row],[Kod EAN 
(Szt)]],"0000000000000"),"")</f>
        <v/>
      </c>
      <c r="D224" s="79" t="s">
        <v>737</v>
      </c>
      <c r="E224" s="27" t="s">
        <v>7</v>
      </c>
      <c r="F224" s="28" t="s">
        <v>89</v>
      </c>
      <c r="G224" s="29"/>
      <c r="H224" s="66">
        <v>27.63</v>
      </c>
      <c r="I224" s="67">
        <v>0.1</v>
      </c>
      <c r="J224" s="51">
        <f>Table13[[#This Row],[Cena Netto]]*(1-Table13[[#This Row],[Rabat Długoterminowy]])</f>
        <v>24.867000000000001</v>
      </c>
      <c r="K224" s="80">
        <f>IF(TRIM($D$8)='Payment Term'!A$1,1-(1-$D$9)*(1-2%),$D$9)</f>
        <v>0.25</v>
      </c>
      <c r="L224" s="35"/>
      <c r="M224" s="81">
        <f>1-(1-Table13[[#This Row],[Rabat Długoterminowy]])*(1-Table13[[#This Row],[Dodatkowy rabat kwartału (składany)]])</f>
        <v>9.9999999999999978E-2</v>
      </c>
      <c r="N224" s="52">
        <v>0</v>
      </c>
      <c r="O224" s="31">
        <f>ROUND(Table13[[#This Row],[Cena Netto Po Rabacie Długoterminowym]]*(1-Table13[[#This Row],[Rabat Podstawowy]])*(1-Table13[[#This Row],[Dodatkowy rabat kwartału (składany)]])*(1-Table13[[#This Row],[Rabat Indywidualny]]),2)</f>
        <v>18.649999999999999</v>
      </c>
      <c r="P224" s="31">
        <f>Table13[[#This Row],[Сena SKU Po Wszystkich Rabatach]]/Table13[[#This Row],[Szt/
Opak.]]</f>
        <v>1.8649999999999998</v>
      </c>
      <c r="Q224" s="94" t="s">
        <v>2440</v>
      </c>
      <c r="R224" s="36" t="s">
        <v>6204</v>
      </c>
      <c r="S224" s="91" t="str">
        <f>IF(ISERROR(Table13[[#This Row],[W Inner]]),Table13[[#This Row],[W Outer]],IF(AND(Table13[[#This Row],[W Inner]]&gt;0,Table13[[#This Row],[W Inner]]&lt;&gt;"0"),Table13[[#This Row],[W Inner]],Table13[[#This Row],[W Outer]]))</f>
        <v>6</v>
      </c>
      <c r="T224" s="86"/>
      <c r="U2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4" s="49">
        <f>IF(Table13[[#This Row],[Zamówienie - Ilosc SKU '[Szt']]]=0,0,MOD(Table13[[#This Row],[Zamówienie - Ilosc SKU '[Szt']]],Table13[[#This Row],[Min. Ilość Zam. Sku]])-0.5)</f>
        <v>0</v>
      </c>
      <c r="W224" s="31">
        <f>Table13[[#This Row],[Сena SKU Po Wszystkich Rabatach]]*U224</f>
        <v>0</v>
      </c>
      <c r="X224" s="33" t="str">
        <f>IF(Table13[[#This Row],[Zamówienie - Ilosc SKU '[Szt']]]=0,"Niezamówione produkty","Zamówione produkty")</f>
        <v>Niezamówione produkty</v>
      </c>
      <c r="Y224" s="34" t="s">
        <v>6204</v>
      </c>
      <c r="Z224" s="34">
        <v>36</v>
      </c>
      <c r="AA224" s="34">
        <v>504</v>
      </c>
      <c r="AB224" s="34">
        <v>2520</v>
      </c>
      <c r="AC224" s="34">
        <f>+Table13[[#This Row],[Na Palecie]]/Table13[[#This Row],[W Outer]]</f>
        <v>70</v>
      </c>
      <c r="AD224" s="34">
        <f>+Table13[[#This Row],[Na Palecie]]/Table13[[#This Row],[Na 
Warstwie]]</f>
        <v>5</v>
      </c>
      <c r="AE224" s="37" t="s">
        <v>738</v>
      </c>
      <c r="AF224" s="37" t="s">
        <v>90</v>
      </c>
      <c r="AG224" s="37" t="s">
        <v>739</v>
      </c>
      <c r="AH224" s="37"/>
      <c r="AI224" s="37"/>
      <c r="AJ224" s="37" t="s">
        <v>6697</v>
      </c>
      <c r="AK224" s="37" t="s">
        <v>722</v>
      </c>
      <c r="AL224" s="37" t="str">
        <f>_xlfn.XLOOKUP(Table13[[#This Row],[Rabat Indywidualny]],'PC2 code'!A:A,'PC2 code'!B:B,0)</f>
        <v>00</v>
      </c>
    </row>
    <row r="225" spans="1:42" ht="15.75" customHeight="1" x14ac:dyDescent="0.35">
      <c r="A225" s="73" t="s">
        <v>740</v>
      </c>
      <c r="B225" s="73" t="str">
        <f>TEXT(Table13[[#This Row],[Kod EAN 
(Sku)]],"0000000000000")</f>
        <v>3086123509429</v>
      </c>
      <c r="C225" s="78" t="str">
        <f>IF(AND(Table13[[#This Row],[Kod EAN 
(Szt)]]&lt;&gt;0,Table13[[#This Row],[Kod EAN 
(Szt)]]&lt;&gt;"0"),TEXT(Table13[[#This Row],[Kod EAN 
(Szt)]],"0000000000000"),"")</f>
        <v/>
      </c>
      <c r="D225" s="79" t="s">
        <v>741</v>
      </c>
      <c r="E225" s="27" t="s">
        <v>7</v>
      </c>
      <c r="F225" s="28" t="s">
        <v>89</v>
      </c>
      <c r="G225" s="29"/>
      <c r="H225" s="66">
        <v>47.05</v>
      </c>
      <c r="I225" s="67">
        <v>0.1</v>
      </c>
      <c r="J225" s="51">
        <f>Table13[[#This Row],[Cena Netto]]*(1-Table13[[#This Row],[Rabat Długoterminowy]])</f>
        <v>42.344999999999999</v>
      </c>
      <c r="K225" s="80">
        <f>IF(TRIM($D$8)='Payment Term'!A$1,1-(1-$D$9)*(1-2%),$D$9)</f>
        <v>0.25</v>
      </c>
      <c r="L225" s="35"/>
      <c r="M225" s="81">
        <f>1-(1-Table13[[#This Row],[Rabat Długoterminowy]])*(1-Table13[[#This Row],[Dodatkowy rabat kwartału (składany)]])</f>
        <v>9.9999999999999978E-2</v>
      </c>
      <c r="N225" s="52">
        <v>0</v>
      </c>
      <c r="O225" s="31">
        <f>ROUND(Table13[[#This Row],[Cena Netto Po Rabacie Długoterminowym]]*(1-Table13[[#This Row],[Rabat Podstawowy]])*(1-Table13[[#This Row],[Dodatkowy rabat kwartału (składany)]])*(1-Table13[[#This Row],[Rabat Indywidualny]]),2)</f>
        <v>31.76</v>
      </c>
      <c r="P225" s="31">
        <f>Table13[[#This Row],[Сena SKU Po Wszystkich Rabatach]]/Table13[[#This Row],[Szt/
Opak.]]</f>
        <v>1.5880000000000001</v>
      </c>
      <c r="Q225" s="94" t="s">
        <v>2460</v>
      </c>
      <c r="R225" s="36" t="s">
        <v>6204</v>
      </c>
      <c r="S225" s="91" t="str">
        <f>IF(ISERROR(Table13[[#This Row],[W Inner]]),Table13[[#This Row],[W Outer]],IF(AND(Table13[[#This Row],[W Inner]]&gt;0,Table13[[#This Row],[W Inner]]&lt;&gt;"0"),Table13[[#This Row],[W Inner]],Table13[[#This Row],[W Outer]]))</f>
        <v>6</v>
      </c>
      <c r="T225" s="86"/>
      <c r="U2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5" s="49">
        <f>IF(Table13[[#This Row],[Zamówienie - Ilosc SKU '[Szt']]]=0,0,MOD(Table13[[#This Row],[Zamówienie - Ilosc SKU '[Szt']]],Table13[[#This Row],[Min. Ilość Zam. Sku]])-0.5)</f>
        <v>0</v>
      </c>
      <c r="W225" s="31">
        <f>Table13[[#This Row],[Сena SKU Po Wszystkich Rabatach]]*U225</f>
        <v>0</v>
      </c>
      <c r="X225" s="33" t="str">
        <f>IF(Table13[[#This Row],[Zamówienie - Ilosc SKU '[Szt']]]=0,"Niezamówione produkty","Zamówione produkty")</f>
        <v>Niezamówione produkty</v>
      </c>
      <c r="Y225" s="34" t="s">
        <v>6204</v>
      </c>
      <c r="Z225" s="34">
        <v>36</v>
      </c>
      <c r="AA225" s="34">
        <v>216</v>
      </c>
      <c r="AB225" s="34">
        <v>1296</v>
      </c>
      <c r="AC225" s="34">
        <f>+Table13[[#This Row],[Na Palecie]]/Table13[[#This Row],[W Outer]]</f>
        <v>36</v>
      </c>
      <c r="AD225" s="34">
        <f>+Table13[[#This Row],[Na Palecie]]/Table13[[#This Row],[Na 
Warstwie]]</f>
        <v>6</v>
      </c>
      <c r="AE225" s="37" t="s">
        <v>742</v>
      </c>
      <c r="AF225" s="37" t="s">
        <v>90</v>
      </c>
      <c r="AG225" s="37" t="s">
        <v>743</v>
      </c>
      <c r="AH225" s="37"/>
      <c r="AI225" s="37"/>
      <c r="AJ225" s="37" t="s">
        <v>6697</v>
      </c>
      <c r="AK225" s="37" t="s">
        <v>722</v>
      </c>
      <c r="AL225" s="37" t="str">
        <f>_xlfn.XLOOKUP(Table13[[#This Row],[Rabat Indywidualny]],'PC2 code'!A:A,'PC2 code'!B:B,0)</f>
        <v>00</v>
      </c>
    </row>
    <row r="226" spans="1:42" s="64" customFormat="1" ht="15.75" customHeight="1" x14ac:dyDescent="0.35">
      <c r="A226" s="73" t="s">
        <v>5466</v>
      </c>
      <c r="B226" s="73" t="str">
        <f>TEXT(Table13[[#This Row],[Kod EAN 
(Sku)]],"0000000000000")</f>
        <v>3086123449213</v>
      </c>
      <c r="C226" s="78" t="str">
        <f>IF(AND(Table13[[#This Row],[Kod EAN 
(Szt)]]&lt;&gt;0,Table13[[#This Row],[Kod EAN 
(Szt)]]&lt;&gt;"0"),TEXT(Table13[[#This Row],[Kod EAN 
(Szt)]],"0000000000000"),"")</f>
        <v>3086123419636</v>
      </c>
      <c r="D226" s="79" t="s">
        <v>744</v>
      </c>
      <c r="E226" s="27" t="s">
        <v>7</v>
      </c>
      <c r="F226" s="28" t="s">
        <v>89</v>
      </c>
      <c r="G226" s="29"/>
      <c r="H226" s="66">
        <v>28.48</v>
      </c>
      <c r="I226" s="67"/>
      <c r="J226" s="51">
        <f>Table13[[#This Row],[Cena Netto]]*(1-Table13[[#This Row],[Rabat Długoterminowy]])</f>
        <v>28.48</v>
      </c>
      <c r="K226" s="80">
        <f>IF(TRIM($D$8)='Payment Term'!A$1,1-(1-$D$9)*(1-2%),$D$9)</f>
        <v>0.25</v>
      </c>
      <c r="L226" s="35"/>
      <c r="M226" s="81">
        <f>1-(1-Table13[[#This Row],[Rabat Długoterminowy]])*(1-Table13[[#This Row],[Dodatkowy rabat kwartału (składany)]])</f>
        <v>0</v>
      </c>
      <c r="N226" s="52">
        <v>0</v>
      </c>
      <c r="O226" s="31">
        <f>ROUND(Table13[[#This Row],[Cena Netto Po Rabacie Długoterminowym]]*(1-Table13[[#This Row],[Rabat Podstawowy]])*(1-Table13[[#This Row],[Dodatkowy rabat kwartału (składany)]])*(1-Table13[[#This Row],[Rabat Indywidualny]]),2)</f>
        <v>21.36</v>
      </c>
      <c r="P226" s="31">
        <f>Table13[[#This Row],[Сena SKU Po Wszystkich Rabatach]]/Table13[[#This Row],[Szt/
Opak.]]</f>
        <v>1.78</v>
      </c>
      <c r="Q226" s="94" t="s">
        <v>2444</v>
      </c>
      <c r="R226" s="36" t="s">
        <v>6200</v>
      </c>
      <c r="S226" s="91">
        <f>IF(ISERROR(Table13[[#This Row],[W Inner]]),Table13[[#This Row],[W Outer]],IF(AND(Table13[[#This Row],[W Inner]]&gt;0,Table13[[#This Row],[W Inner]]&lt;&gt;"0"),Table13[[#This Row],[W Inner]],Table13[[#This Row],[W Outer]]))</f>
        <v>20</v>
      </c>
      <c r="T226" s="86"/>
      <c r="U2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6" s="49">
        <f>IF(Table13[[#This Row],[Zamówienie - Ilosc SKU '[Szt']]]=0,0,MOD(Table13[[#This Row],[Zamówienie - Ilosc SKU '[Szt']]],Table13[[#This Row],[Min. Ilość Zam. Sku]])-0.5)</f>
        <v>0</v>
      </c>
      <c r="W226" s="31">
        <f>Table13[[#This Row],[Сena SKU Po Wszystkich Rabatach]]*U226</f>
        <v>0</v>
      </c>
      <c r="X226" s="33" t="str">
        <f>IF(Table13[[#This Row],[Zamówienie - Ilosc SKU '[Szt']]]=0,"Niezamówione produkty","Zamówione produkty")</f>
        <v>Niezamówione produkty</v>
      </c>
      <c r="Y226" s="34" t="s">
        <v>90</v>
      </c>
      <c r="Z226" s="34">
        <v>20</v>
      </c>
      <c r="AA226" s="34">
        <v>480</v>
      </c>
      <c r="AB226" s="34">
        <v>2880</v>
      </c>
      <c r="AC226" s="34">
        <f>+Table13[[#This Row],[Na Palecie]]/Table13[[#This Row],[W Outer]]</f>
        <v>144</v>
      </c>
      <c r="AD226" s="34">
        <f>+Table13[[#This Row],[Na Palecie]]/Table13[[#This Row],[Na 
Warstwie]]</f>
        <v>6</v>
      </c>
      <c r="AE226" s="37" t="s">
        <v>745</v>
      </c>
      <c r="AF226" s="37" t="s">
        <v>746</v>
      </c>
      <c r="AG226" s="37" t="s">
        <v>747</v>
      </c>
      <c r="AH226" s="37" t="s">
        <v>748</v>
      </c>
      <c r="AI226" s="37"/>
      <c r="AJ226" s="37" t="s">
        <v>6697</v>
      </c>
      <c r="AK226" s="37" t="s">
        <v>722</v>
      </c>
      <c r="AL226" s="37" t="str">
        <f>_xlfn.XLOOKUP(Table13[[#This Row],[Rabat Indywidualny]],'PC2 code'!A:A,'PC2 code'!B:B,0)</f>
        <v>00</v>
      </c>
      <c r="AM226" s="9"/>
      <c r="AP226" s="9"/>
    </row>
    <row r="227" spans="1:42" s="64" customFormat="1" ht="15.75" customHeight="1" x14ac:dyDescent="0.35">
      <c r="A227" s="73" t="s">
        <v>5467</v>
      </c>
      <c r="B227" s="73" t="str">
        <f>TEXT(Table13[[#This Row],[Kod EAN 
(Sku)]],"0000000000000")</f>
        <v>3086123449206</v>
      </c>
      <c r="C227" s="78" t="str">
        <f>IF(AND(Table13[[#This Row],[Kod EAN 
(Szt)]]&lt;&gt;0,Table13[[#This Row],[Kod EAN 
(Szt)]]&lt;&gt;"0"),TEXT(Table13[[#This Row],[Kod EAN 
(Szt)]],"0000000000000"),"")</f>
        <v>3086123419629</v>
      </c>
      <c r="D227" s="79" t="s">
        <v>749</v>
      </c>
      <c r="E227" s="27" t="s">
        <v>7</v>
      </c>
      <c r="F227" s="28" t="s">
        <v>89</v>
      </c>
      <c r="G227" s="29"/>
      <c r="H227" s="66">
        <v>28.48</v>
      </c>
      <c r="I227" s="67"/>
      <c r="J227" s="51">
        <f>Table13[[#This Row],[Cena Netto]]*(1-Table13[[#This Row],[Rabat Długoterminowy]])</f>
        <v>28.48</v>
      </c>
      <c r="K227" s="80">
        <f>IF(TRIM($D$8)='Payment Term'!A$1,1-(1-$D$9)*(1-2%),$D$9)</f>
        <v>0.25</v>
      </c>
      <c r="L227" s="35"/>
      <c r="M227" s="81">
        <f>1-(1-Table13[[#This Row],[Rabat Długoterminowy]])*(1-Table13[[#This Row],[Dodatkowy rabat kwartału (składany)]])</f>
        <v>0</v>
      </c>
      <c r="N227" s="52">
        <v>0</v>
      </c>
      <c r="O227" s="31">
        <f>ROUND(Table13[[#This Row],[Cena Netto Po Rabacie Długoterminowym]]*(1-Table13[[#This Row],[Rabat Podstawowy]])*(1-Table13[[#This Row],[Dodatkowy rabat kwartału (składany)]])*(1-Table13[[#This Row],[Rabat Indywidualny]]),2)</f>
        <v>21.36</v>
      </c>
      <c r="P227" s="31">
        <f>Table13[[#This Row],[Сena SKU Po Wszystkich Rabatach]]/Table13[[#This Row],[Szt/
Opak.]]</f>
        <v>1.78</v>
      </c>
      <c r="Q227" s="94" t="s">
        <v>2444</v>
      </c>
      <c r="R227" s="36" t="s">
        <v>6200</v>
      </c>
      <c r="S227" s="91">
        <f>IF(ISERROR(Table13[[#This Row],[W Inner]]),Table13[[#This Row],[W Outer]],IF(AND(Table13[[#This Row],[W Inner]]&gt;0,Table13[[#This Row],[W Inner]]&lt;&gt;"0"),Table13[[#This Row],[W Inner]],Table13[[#This Row],[W Outer]]))</f>
        <v>20</v>
      </c>
      <c r="T227" s="86"/>
      <c r="U2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7" s="49">
        <f>IF(Table13[[#This Row],[Zamówienie - Ilosc SKU '[Szt']]]=0,0,MOD(Table13[[#This Row],[Zamówienie - Ilosc SKU '[Szt']]],Table13[[#This Row],[Min. Ilość Zam. Sku]])-0.5)</f>
        <v>0</v>
      </c>
      <c r="W227" s="31">
        <f>Table13[[#This Row],[Сena SKU Po Wszystkich Rabatach]]*U227</f>
        <v>0</v>
      </c>
      <c r="X227" s="33" t="str">
        <f>IF(Table13[[#This Row],[Zamówienie - Ilosc SKU '[Szt']]]=0,"Niezamówione produkty","Zamówione produkty")</f>
        <v>Niezamówione produkty</v>
      </c>
      <c r="Y227" s="34" t="s">
        <v>90</v>
      </c>
      <c r="Z227" s="34">
        <v>20</v>
      </c>
      <c r="AA227" s="34">
        <v>480</v>
      </c>
      <c r="AB227" s="34">
        <v>2880</v>
      </c>
      <c r="AC227" s="34">
        <f>+Table13[[#This Row],[Na Palecie]]/Table13[[#This Row],[W Outer]]</f>
        <v>144</v>
      </c>
      <c r="AD227" s="34">
        <f>+Table13[[#This Row],[Na Palecie]]/Table13[[#This Row],[Na 
Warstwie]]</f>
        <v>6</v>
      </c>
      <c r="AE227" s="37" t="s">
        <v>750</v>
      </c>
      <c r="AF227" s="37" t="s">
        <v>751</v>
      </c>
      <c r="AG227" s="37" t="s">
        <v>752</v>
      </c>
      <c r="AH227" s="37" t="s">
        <v>753</v>
      </c>
      <c r="AI227" s="37"/>
      <c r="AJ227" s="37" t="s">
        <v>6697</v>
      </c>
      <c r="AK227" s="37" t="s">
        <v>722</v>
      </c>
      <c r="AL227" s="37" t="str">
        <f>_xlfn.XLOOKUP(Table13[[#This Row],[Rabat Indywidualny]],'PC2 code'!A:A,'PC2 code'!B:B,0)</f>
        <v>00</v>
      </c>
      <c r="AM227" s="9"/>
      <c r="AP227" s="9"/>
    </row>
    <row r="228" spans="1:42" s="64" customFormat="1" ht="15.75" customHeight="1" x14ac:dyDescent="0.35">
      <c r="A228" s="73" t="s">
        <v>5468</v>
      </c>
      <c r="B228" s="73" t="str">
        <f>TEXT(Table13[[#This Row],[Kod EAN 
(Sku)]],"0000000000000")</f>
        <v>3086123449350</v>
      </c>
      <c r="C228" s="78" t="str">
        <f>IF(AND(Table13[[#This Row],[Kod EAN 
(Szt)]]&lt;&gt;0,Table13[[#This Row],[Kod EAN 
(Szt)]]&lt;&gt;"0"),TEXT(Table13[[#This Row],[Kod EAN 
(Szt)]],"0000000000000"),"")</f>
        <v>3086123419643</v>
      </c>
      <c r="D228" s="79" t="s">
        <v>754</v>
      </c>
      <c r="E228" s="27" t="s">
        <v>7</v>
      </c>
      <c r="F228" s="28" t="s">
        <v>89</v>
      </c>
      <c r="G228" s="29"/>
      <c r="H228" s="66">
        <v>28.48</v>
      </c>
      <c r="I228" s="67"/>
      <c r="J228" s="51">
        <f>Table13[[#This Row],[Cena Netto]]*(1-Table13[[#This Row],[Rabat Długoterminowy]])</f>
        <v>28.48</v>
      </c>
      <c r="K228" s="80">
        <f>IF(TRIM($D$8)='Payment Term'!A$1,1-(1-$D$9)*(1-2%),$D$9)</f>
        <v>0.25</v>
      </c>
      <c r="L228" s="35"/>
      <c r="M228" s="81">
        <f>1-(1-Table13[[#This Row],[Rabat Długoterminowy]])*(1-Table13[[#This Row],[Dodatkowy rabat kwartału (składany)]])</f>
        <v>0</v>
      </c>
      <c r="N228" s="52">
        <v>0</v>
      </c>
      <c r="O228" s="31">
        <f>ROUND(Table13[[#This Row],[Cena Netto Po Rabacie Długoterminowym]]*(1-Table13[[#This Row],[Rabat Podstawowy]])*(1-Table13[[#This Row],[Dodatkowy rabat kwartału (składany)]])*(1-Table13[[#This Row],[Rabat Indywidualny]]),2)</f>
        <v>21.36</v>
      </c>
      <c r="P228" s="31">
        <f>Table13[[#This Row],[Сena SKU Po Wszystkich Rabatach]]/Table13[[#This Row],[Szt/
Opak.]]</f>
        <v>1.78</v>
      </c>
      <c r="Q228" s="94" t="s">
        <v>2444</v>
      </c>
      <c r="R228" s="36" t="s">
        <v>6200</v>
      </c>
      <c r="S228" s="91">
        <f>IF(ISERROR(Table13[[#This Row],[W Inner]]),Table13[[#This Row],[W Outer]],IF(AND(Table13[[#This Row],[W Inner]]&gt;0,Table13[[#This Row],[W Inner]]&lt;&gt;"0"),Table13[[#This Row],[W Inner]],Table13[[#This Row],[W Outer]]))</f>
        <v>20</v>
      </c>
      <c r="T228" s="86"/>
      <c r="U2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8" s="49">
        <f>IF(Table13[[#This Row],[Zamówienie - Ilosc SKU '[Szt']]]=0,0,MOD(Table13[[#This Row],[Zamówienie - Ilosc SKU '[Szt']]],Table13[[#This Row],[Min. Ilość Zam. Sku]])-0.5)</f>
        <v>0</v>
      </c>
      <c r="W228" s="31">
        <f>Table13[[#This Row],[Сena SKU Po Wszystkich Rabatach]]*U228</f>
        <v>0</v>
      </c>
      <c r="X228" s="33" t="str">
        <f>IF(Table13[[#This Row],[Zamówienie - Ilosc SKU '[Szt']]]=0,"Niezamówione produkty","Zamówione produkty")</f>
        <v>Niezamówione produkty</v>
      </c>
      <c r="Y228" s="34" t="s">
        <v>90</v>
      </c>
      <c r="Z228" s="34">
        <v>20</v>
      </c>
      <c r="AA228" s="34">
        <v>480</v>
      </c>
      <c r="AB228" s="34">
        <v>2880</v>
      </c>
      <c r="AC228" s="34">
        <f>+Table13[[#This Row],[Na Palecie]]/Table13[[#This Row],[W Outer]]</f>
        <v>144</v>
      </c>
      <c r="AD228" s="34">
        <f>+Table13[[#This Row],[Na Palecie]]/Table13[[#This Row],[Na 
Warstwie]]</f>
        <v>6</v>
      </c>
      <c r="AE228" s="37" t="s">
        <v>755</v>
      </c>
      <c r="AF228" s="37" t="s">
        <v>756</v>
      </c>
      <c r="AG228" s="37" t="s">
        <v>757</v>
      </c>
      <c r="AH228" s="37" t="s">
        <v>758</v>
      </c>
      <c r="AI228" s="37"/>
      <c r="AJ228" s="37" t="s">
        <v>6697</v>
      </c>
      <c r="AK228" s="37" t="s">
        <v>722</v>
      </c>
      <c r="AL228" s="37" t="str">
        <f>_xlfn.XLOOKUP(Table13[[#This Row],[Rabat Indywidualny]],'PC2 code'!A:A,'PC2 code'!B:B,0)</f>
        <v>00</v>
      </c>
      <c r="AM228" s="9"/>
      <c r="AP228" s="9"/>
    </row>
    <row r="229" spans="1:42" s="64" customFormat="1" ht="15.75" customHeight="1" x14ac:dyDescent="0.35">
      <c r="A229" s="73" t="s">
        <v>5469</v>
      </c>
      <c r="B229" s="73" t="str">
        <f>TEXT(Table13[[#This Row],[Kod EAN 
(Sku)]],"0000000000000")</f>
        <v>3086123449190</v>
      </c>
      <c r="C229" s="78" t="str">
        <f>IF(AND(Table13[[#This Row],[Kod EAN 
(Szt)]]&lt;&gt;0,Table13[[#This Row],[Kod EAN 
(Szt)]]&lt;&gt;"0"),TEXT(Table13[[#This Row],[Kod EAN 
(Szt)]],"0000000000000"),"")</f>
        <v>3086123419650</v>
      </c>
      <c r="D229" s="79" t="s">
        <v>759</v>
      </c>
      <c r="E229" s="27" t="s">
        <v>7</v>
      </c>
      <c r="F229" s="28" t="s">
        <v>89</v>
      </c>
      <c r="G229" s="29"/>
      <c r="H229" s="66">
        <v>28.48</v>
      </c>
      <c r="I229" s="67"/>
      <c r="J229" s="51">
        <f>Table13[[#This Row],[Cena Netto]]*(1-Table13[[#This Row],[Rabat Długoterminowy]])</f>
        <v>28.48</v>
      </c>
      <c r="K229" s="80">
        <f>IF(TRIM($D$8)='Payment Term'!A$1,1-(1-$D$9)*(1-2%),$D$9)</f>
        <v>0.25</v>
      </c>
      <c r="L229" s="35"/>
      <c r="M229" s="81">
        <f>1-(1-Table13[[#This Row],[Rabat Długoterminowy]])*(1-Table13[[#This Row],[Dodatkowy rabat kwartału (składany)]])</f>
        <v>0</v>
      </c>
      <c r="N229" s="52">
        <v>0</v>
      </c>
      <c r="O229" s="31">
        <f>ROUND(Table13[[#This Row],[Cena Netto Po Rabacie Długoterminowym]]*(1-Table13[[#This Row],[Rabat Podstawowy]])*(1-Table13[[#This Row],[Dodatkowy rabat kwartału (składany)]])*(1-Table13[[#This Row],[Rabat Indywidualny]]),2)</f>
        <v>21.36</v>
      </c>
      <c r="P229" s="31">
        <f>Table13[[#This Row],[Сena SKU Po Wszystkich Rabatach]]/Table13[[#This Row],[Szt/
Opak.]]</f>
        <v>1.78</v>
      </c>
      <c r="Q229" s="94" t="s">
        <v>2444</v>
      </c>
      <c r="R229" s="36" t="s">
        <v>6200</v>
      </c>
      <c r="S229" s="91">
        <f>IF(ISERROR(Table13[[#This Row],[W Inner]]),Table13[[#This Row],[W Outer]],IF(AND(Table13[[#This Row],[W Inner]]&gt;0,Table13[[#This Row],[W Inner]]&lt;&gt;"0"),Table13[[#This Row],[W Inner]],Table13[[#This Row],[W Outer]]))</f>
        <v>20</v>
      </c>
      <c r="T229" s="86"/>
      <c r="U2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29" s="49">
        <f>IF(Table13[[#This Row],[Zamówienie - Ilosc SKU '[Szt']]]=0,0,MOD(Table13[[#This Row],[Zamówienie - Ilosc SKU '[Szt']]],Table13[[#This Row],[Min. Ilość Zam. Sku]])-0.5)</f>
        <v>0</v>
      </c>
      <c r="W229" s="31">
        <f>Table13[[#This Row],[Сena SKU Po Wszystkich Rabatach]]*U229</f>
        <v>0</v>
      </c>
      <c r="X229" s="33" t="str">
        <f>IF(Table13[[#This Row],[Zamówienie - Ilosc SKU '[Szt']]]=0,"Niezamówione produkty","Zamówione produkty")</f>
        <v>Niezamówione produkty</v>
      </c>
      <c r="Y229" s="34" t="s">
        <v>90</v>
      </c>
      <c r="Z229" s="34">
        <v>20</v>
      </c>
      <c r="AA229" s="34">
        <v>480</v>
      </c>
      <c r="AB229" s="34">
        <v>2880</v>
      </c>
      <c r="AC229" s="34">
        <f>+Table13[[#This Row],[Na Palecie]]/Table13[[#This Row],[W Outer]]</f>
        <v>144</v>
      </c>
      <c r="AD229" s="34">
        <f>+Table13[[#This Row],[Na Palecie]]/Table13[[#This Row],[Na 
Warstwie]]</f>
        <v>6</v>
      </c>
      <c r="AE229" s="37" t="s">
        <v>760</v>
      </c>
      <c r="AF229" s="37" t="s">
        <v>761</v>
      </c>
      <c r="AG229" s="37" t="s">
        <v>762</v>
      </c>
      <c r="AH229" s="37" t="s">
        <v>763</v>
      </c>
      <c r="AI229" s="37"/>
      <c r="AJ229" s="37" t="s">
        <v>6697</v>
      </c>
      <c r="AK229" s="37" t="s">
        <v>722</v>
      </c>
      <c r="AL229" s="37" t="str">
        <f>_xlfn.XLOOKUP(Table13[[#This Row],[Rabat Indywidualny]],'PC2 code'!A:A,'PC2 code'!B:B,0)</f>
        <v>00</v>
      </c>
      <c r="AM229" s="9"/>
      <c r="AP229" s="9"/>
    </row>
    <row r="230" spans="1:42" s="64" customFormat="1" ht="15.75" customHeight="1" x14ac:dyDescent="0.35">
      <c r="A230" s="73" t="s">
        <v>5470</v>
      </c>
      <c r="B230" s="73" t="str">
        <f>TEXT(Table13[[#This Row],[Kod EAN 
(Sku)]],"0000000000000")</f>
        <v>3086123449183</v>
      </c>
      <c r="C230" s="78" t="str">
        <f>IF(AND(Table13[[#This Row],[Kod EAN 
(Szt)]]&lt;&gt;0,Table13[[#This Row],[Kod EAN 
(Szt)]]&lt;&gt;"0"),TEXT(Table13[[#This Row],[Kod EAN 
(Szt)]],"0000000000000"),"")</f>
        <v>3086123419711</v>
      </c>
      <c r="D230" s="79" t="s">
        <v>764</v>
      </c>
      <c r="E230" s="27" t="s">
        <v>7</v>
      </c>
      <c r="F230" s="28" t="s">
        <v>89</v>
      </c>
      <c r="G230" s="29"/>
      <c r="H230" s="66">
        <v>28.48</v>
      </c>
      <c r="I230" s="67"/>
      <c r="J230" s="51">
        <f>Table13[[#This Row],[Cena Netto]]*(1-Table13[[#This Row],[Rabat Długoterminowy]])</f>
        <v>28.48</v>
      </c>
      <c r="K230" s="80">
        <f>IF(TRIM($D$8)='Payment Term'!A$1,1-(1-$D$9)*(1-2%),$D$9)</f>
        <v>0.25</v>
      </c>
      <c r="L230" s="35"/>
      <c r="M230" s="81">
        <f>1-(1-Table13[[#This Row],[Rabat Długoterminowy]])*(1-Table13[[#This Row],[Dodatkowy rabat kwartału (składany)]])</f>
        <v>0</v>
      </c>
      <c r="N230" s="52">
        <v>0</v>
      </c>
      <c r="O230" s="31">
        <f>ROUND(Table13[[#This Row],[Cena Netto Po Rabacie Długoterminowym]]*(1-Table13[[#This Row],[Rabat Podstawowy]])*(1-Table13[[#This Row],[Dodatkowy rabat kwartału (składany)]])*(1-Table13[[#This Row],[Rabat Indywidualny]]),2)</f>
        <v>21.36</v>
      </c>
      <c r="P230" s="31">
        <f>Table13[[#This Row],[Сena SKU Po Wszystkich Rabatach]]/Table13[[#This Row],[Szt/
Opak.]]</f>
        <v>1.78</v>
      </c>
      <c r="Q230" s="94" t="s">
        <v>2444</v>
      </c>
      <c r="R230" s="36" t="s">
        <v>6200</v>
      </c>
      <c r="S230" s="91">
        <f>IF(ISERROR(Table13[[#This Row],[W Inner]]),Table13[[#This Row],[W Outer]],IF(AND(Table13[[#This Row],[W Inner]]&gt;0,Table13[[#This Row],[W Inner]]&lt;&gt;"0"),Table13[[#This Row],[W Inner]],Table13[[#This Row],[W Outer]]))</f>
        <v>20</v>
      </c>
      <c r="T230" s="86"/>
      <c r="U2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0" s="49">
        <f>IF(Table13[[#This Row],[Zamówienie - Ilosc SKU '[Szt']]]=0,0,MOD(Table13[[#This Row],[Zamówienie - Ilosc SKU '[Szt']]],Table13[[#This Row],[Min. Ilość Zam. Sku]])-0.5)</f>
        <v>0</v>
      </c>
      <c r="W230" s="31">
        <f>Table13[[#This Row],[Сena SKU Po Wszystkich Rabatach]]*U230</f>
        <v>0</v>
      </c>
      <c r="X230" s="33" t="str">
        <f>IF(Table13[[#This Row],[Zamówienie - Ilosc SKU '[Szt']]]=0,"Niezamówione produkty","Zamówione produkty")</f>
        <v>Niezamówione produkty</v>
      </c>
      <c r="Y230" s="34" t="s">
        <v>90</v>
      </c>
      <c r="Z230" s="34">
        <v>20</v>
      </c>
      <c r="AA230" s="34">
        <v>480</v>
      </c>
      <c r="AB230" s="34">
        <v>2880</v>
      </c>
      <c r="AC230" s="34">
        <f>+Table13[[#This Row],[Na Palecie]]/Table13[[#This Row],[W Outer]]</f>
        <v>144</v>
      </c>
      <c r="AD230" s="34">
        <f>+Table13[[#This Row],[Na Palecie]]/Table13[[#This Row],[Na 
Warstwie]]</f>
        <v>6</v>
      </c>
      <c r="AE230" s="37" t="s">
        <v>765</v>
      </c>
      <c r="AF230" s="37" t="s">
        <v>766</v>
      </c>
      <c r="AG230" s="37" t="s">
        <v>767</v>
      </c>
      <c r="AH230" s="37" t="s">
        <v>768</v>
      </c>
      <c r="AI230" s="37"/>
      <c r="AJ230" s="37" t="s">
        <v>6697</v>
      </c>
      <c r="AK230" s="37" t="s">
        <v>722</v>
      </c>
      <c r="AL230" s="37" t="str">
        <f>_xlfn.XLOOKUP(Table13[[#This Row],[Rabat Indywidualny]],'PC2 code'!A:A,'PC2 code'!B:B,0)</f>
        <v>00</v>
      </c>
      <c r="AM230" s="9"/>
      <c r="AP230" s="9"/>
    </row>
    <row r="231" spans="1:42" s="64" customFormat="1" ht="15.75" customHeight="1" x14ac:dyDescent="0.35">
      <c r="A231" s="73" t="s">
        <v>5471</v>
      </c>
      <c r="B231" s="73" t="str">
        <f>TEXT(Table13[[#This Row],[Kod EAN 
(Sku)]],"0000000000000")</f>
        <v>3086123449176</v>
      </c>
      <c r="C231" s="78" t="str">
        <f>IF(AND(Table13[[#This Row],[Kod EAN 
(Szt)]]&lt;&gt;0,Table13[[#This Row],[Kod EAN 
(Szt)]]&lt;&gt;"0"),TEXT(Table13[[#This Row],[Kod EAN 
(Szt)]],"0000000000000"),"")</f>
        <v>3086123419728</v>
      </c>
      <c r="D231" s="79" t="s">
        <v>769</v>
      </c>
      <c r="E231" s="27" t="s">
        <v>7</v>
      </c>
      <c r="F231" s="28" t="s">
        <v>89</v>
      </c>
      <c r="G231" s="29"/>
      <c r="H231" s="66">
        <v>28.48</v>
      </c>
      <c r="I231" s="67"/>
      <c r="J231" s="51">
        <f>Table13[[#This Row],[Cena Netto]]*(1-Table13[[#This Row],[Rabat Długoterminowy]])</f>
        <v>28.48</v>
      </c>
      <c r="K231" s="80">
        <f>IF(TRIM($D$8)='Payment Term'!A$1,1-(1-$D$9)*(1-2%),$D$9)</f>
        <v>0.25</v>
      </c>
      <c r="L231" s="35"/>
      <c r="M231" s="81">
        <f>1-(1-Table13[[#This Row],[Rabat Długoterminowy]])*(1-Table13[[#This Row],[Dodatkowy rabat kwartału (składany)]])</f>
        <v>0</v>
      </c>
      <c r="N231" s="52">
        <v>0</v>
      </c>
      <c r="O231" s="31">
        <f>ROUND(Table13[[#This Row],[Cena Netto Po Rabacie Długoterminowym]]*(1-Table13[[#This Row],[Rabat Podstawowy]])*(1-Table13[[#This Row],[Dodatkowy rabat kwartału (składany)]])*(1-Table13[[#This Row],[Rabat Indywidualny]]),2)</f>
        <v>21.36</v>
      </c>
      <c r="P231" s="31">
        <f>Table13[[#This Row],[Сena SKU Po Wszystkich Rabatach]]/Table13[[#This Row],[Szt/
Opak.]]</f>
        <v>1.78</v>
      </c>
      <c r="Q231" s="94" t="s">
        <v>2444</v>
      </c>
      <c r="R231" s="36" t="s">
        <v>6200</v>
      </c>
      <c r="S231" s="91">
        <f>IF(ISERROR(Table13[[#This Row],[W Inner]]),Table13[[#This Row],[W Outer]],IF(AND(Table13[[#This Row],[W Inner]]&gt;0,Table13[[#This Row],[W Inner]]&lt;&gt;"0"),Table13[[#This Row],[W Inner]],Table13[[#This Row],[W Outer]]))</f>
        <v>20</v>
      </c>
      <c r="T231" s="86"/>
      <c r="U2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1" s="49">
        <f>IF(Table13[[#This Row],[Zamówienie - Ilosc SKU '[Szt']]]=0,0,MOD(Table13[[#This Row],[Zamówienie - Ilosc SKU '[Szt']]],Table13[[#This Row],[Min. Ilość Zam. Sku]])-0.5)</f>
        <v>0</v>
      </c>
      <c r="W231" s="31">
        <f>Table13[[#This Row],[Сena SKU Po Wszystkich Rabatach]]*U231</f>
        <v>0</v>
      </c>
      <c r="X231" s="33" t="str">
        <f>IF(Table13[[#This Row],[Zamówienie - Ilosc SKU '[Szt']]]=0,"Niezamówione produkty","Zamówione produkty")</f>
        <v>Niezamówione produkty</v>
      </c>
      <c r="Y231" s="34" t="s">
        <v>90</v>
      </c>
      <c r="Z231" s="34">
        <v>20</v>
      </c>
      <c r="AA231" s="34">
        <v>480</v>
      </c>
      <c r="AB231" s="34">
        <v>2880</v>
      </c>
      <c r="AC231" s="34">
        <f>+Table13[[#This Row],[Na Palecie]]/Table13[[#This Row],[W Outer]]</f>
        <v>144</v>
      </c>
      <c r="AD231" s="34">
        <f>+Table13[[#This Row],[Na Palecie]]/Table13[[#This Row],[Na 
Warstwie]]</f>
        <v>6</v>
      </c>
      <c r="AE231" s="37" t="s">
        <v>770</v>
      </c>
      <c r="AF231" s="37" t="s">
        <v>771</v>
      </c>
      <c r="AG231" s="37" t="s">
        <v>772</v>
      </c>
      <c r="AH231" s="37" t="s">
        <v>773</v>
      </c>
      <c r="AI231" s="37"/>
      <c r="AJ231" s="37" t="s">
        <v>6697</v>
      </c>
      <c r="AK231" s="37" t="s">
        <v>722</v>
      </c>
      <c r="AL231" s="37" t="str">
        <f>_xlfn.XLOOKUP(Table13[[#This Row],[Rabat Indywidualny]],'PC2 code'!A:A,'PC2 code'!B:B,0)</f>
        <v>00</v>
      </c>
      <c r="AM231" s="9"/>
      <c r="AP231" s="9"/>
    </row>
    <row r="232" spans="1:42" s="64" customFormat="1" ht="15.75" customHeight="1" x14ac:dyDescent="0.35">
      <c r="A232" s="73" t="s">
        <v>5472</v>
      </c>
      <c r="B232" s="73" t="str">
        <f>TEXT(Table13[[#This Row],[Kod EAN 
(Sku)]],"0000000000000")</f>
        <v>3086123449169</v>
      </c>
      <c r="C232" s="78" t="str">
        <f>IF(AND(Table13[[#This Row],[Kod EAN 
(Szt)]]&lt;&gt;0,Table13[[#This Row],[Kod EAN 
(Szt)]]&lt;&gt;"0"),TEXT(Table13[[#This Row],[Kod EAN 
(Szt)]],"0000000000000"),"")</f>
        <v>3086123419704</v>
      </c>
      <c r="D232" s="79" t="s">
        <v>774</v>
      </c>
      <c r="E232" s="27" t="s">
        <v>7</v>
      </c>
      <c r="F232" s="28" t="s">
        <v>89</v>
      </c>
      <c r="G232" s="29"/>
      <c r="H232" s="66">
        <v>28.48</v>
      </c>
      <c r="I232" s="67"/>
      <c r="J232" s="51">
        <f>Table13[[#This Row],[Cena Netto]]*(1-Table13[[#This Row],[Rabat Długoterminowy]])</f>
        <v>28.48</v>
      </c>
      <c r="K232" s="80">
        <f>IF(TRIM($D$8)='Payment Term'!A$1,1-(1-$D$9)*(1-2%),$D$9)</f>
        <v>0.25</v>
      </c>
      <c r="L232" s="35"/>
      <c r="M232" s="81">
        <f>1-(1-Table13[[#This Row],[Rabat Długoterminowy]])*(1-Table13[[#This Row],[Dodatkowy rabat kwartału (składany)]])</f>
        <v>0</v>
      </c>
      <c r="N232" s="52">
        <v>0</v>
      </c>
      <c r="O232" s="31">
        <f>ROUND(Table13[[#This Row],[Cena Netto Po Rabacie Długoterminowym]]*(1-Table13[[#This Row],[Rabat Podstawowy]])*(1-Table13[[#This Row],[Dodatkowy rabat kwartału (składany)]])*(1-Table13[[#This Row],[Rabat Indywidualny]]),2)</f>
        <v>21.36</v>
      </c>
      <c r="P232" s="31">
        <f>Table13[[#This Row],[Сena SKU Po Wszystkich Rabatach]]/Table13[[#This Row],[Szt/
Opak.]]</f>
        <v>1.78</v>
      </c>
      <c r="Q232" s="94" t="s">
        <v>2444</v>
      </c>
      <c r="R232" s="36" t="s">
        <v>6200</v>
      </c>
      <c r="S232" s="91">
        <f>IF(ISERROR(Table13[[#This Row],[W Inner]]),Table13[[#This Row],[W Outer]],IF(AND(Table13[[#This Row],[W Inner]]&gt;0,Table13[[#This Row],[W Inner]]&lt;&gt;"0"),Table13[[#This Row],[W Inner]],Table13[[#This Row],[W Outer]]))</f>
        <v>20</v>
      </c>
      <c r="T232" s="86"/>
      <c r="U2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2" s="49">
        <f>IF(Table13[[#This Row],[Zamówienie - Ilosc SKU '[Szt']]]=0,0,MOD(Table13[[#This Row],[Zamówienie - Ilosc SKU '[Szt']]],Table13[[#This Row],[Min. Ilość Zam. Sku]])-0.5)</f>
        <v>0</v>
      </c>
      <c r="W232" s="31">
        <f>Table13[[#This Row],[Сena SKU Po Wszystkich Rabatach]]*U232</f>
        <v>0</v>
      </c>
      <c r="X232" s="33" t="str">
        <f>IF(Table13[[#This Row],[Zamówienie - Ilosc SKU '[Szt']]]=0,"Niezamówione produkty","Zamówione produkty")</f>
        <v>Niezamówione produkty</v>
      </c>
      <c r="Y232" s="34" t="s">
        <v>90</v>
      </c>
      <c r="Z232" s="34">
        <v>20</v>
      </c>
      <c r="AA232" s="34">
        <v>480</v>
      </c>
      <c r="AB232" s="34">
        <v>2880</v>
      </c>
      <c r="AC232" s="34">
        <f>+Table13[[#This Row],[Na Palecie]]/Table13[[#This Row],[W Outer]]</f>
        <v>144</v>
      </c>
      <c r="AD232" s="34">
        <f>+Table13[[#This Row],[Na Palecie]]/Table13[[#This Row],[Na 
Warstwie]]</f>
        <v>6</v>
      </c>
      <c r="AE232" s="37" t="s">
        <v>775</v>
      </c>
      <c r="AF232" s="37" t="s">
        <v>776</v>
      </c>
      <c r="AG232" s="37" t="s">
        <v>777</v>
      </c>
      <c r="AH232" s="37" t="s">
        <v>778</v>
      </c>
      <c r="AI232" s="37"/>
      <c r="AJ232" s="37" t="s">
        <v>6697</v>
      </c>
      <c r="AK232" s="37" t="s">
        <v>722</v>
      </c>
      <c r="AL232" s="37" t="str">
        <f>_xlfn.XLOOKUP(Table13[[#This Row],[Rabat Indywidualny]],'PC2 code'!A:A,'PC2 code'!B:B,0)</f>
        <v>00</v>
      </c>
      <c r="AM232" s="9"/>
      <c r="AP232" s="9"/>
    </row>
    <row r="233" spans="1:42" ht="15.75" customHeight="1" x14ac:dyDescent="0.35">
      <c r="A233" s="73" t="s">
        <v>5473</v>
      </c>
      <c r="B233" s="73" t="str">
        <f>TEXT(Table13[[#This Row],[Kod EAN 
(Sku)]],"0000000000000")</f>
        <v>3086123449152</v>
      </c>
      <c r="C233" s="78" t="str">
        <f>IF(AND(Table13[[#This Row],[Kod EAN 
(Szt)]]&lt;&gt;0,Table13[[#This Row],[Kod EAN 
(Szt)]]&lt;&gt;"0"),TEXT(Table13[[#This Row],[Kod EAN 
(Szt)]],"0000000000000"),"")</f>
        <v>3086123419698</v>
      </c>
      <c r="D233" s="79" t="s">
        <v>779</v>
      </c>
      <c r="E233" s="27" t="s">
        <v>7</v>
      </c>
      <c r="F233" s="28" t="s">
        <v>89</v>
      </c>
      <c r="G233" s="29"/>
      <c r="H233" s="66">
        <v>28.48</v>
      </c>
      <c r="I233" s="67"/>
      <c r="J233" s="51">
        <f>Table13[[#This Row],[Cena Netto]]*(1-Table13[[#This Row],[Rabat Długoterminowy]])</f>
        <v>28.48</v>
      </c>
      <c r="K233" s="80">
        <f>IF(TRIM($D$8)='Payment Term'!A$1,1-(1-$D$9)*(1-2%),$D$9)</f>
        <v>0.25</v>
      </c>
      <c r="L233" s="35"/>
      <c r="M233" s="81">
        <f>1-(1-Table13[[#This Row],[Rabat Długoterminowy]])*(1-Table13[[#This Row],[Dodatkowy rabat kwartału (składany)]])</f>
        <v>0</v>
      </c>
      <c r="N233" s="52">
        <v>0</v>
      </c>
      <c r="O233" s="31">
        <f>ROUND(Table13[[#This Row],[Cena Netto Po Rabacie Długoterminowym]]*(1-Table13[[#This Row],[Rabat Podstawowy]])*(1-Table13[[#This Row],[Dodatkowy rabat kwartału (składany)]])*(1-Table13[[#This Row],[Rabat Indywidualny]]),2)</f>
        <v>21.36</v>
      </c>
      <c r="P233" s="31">
        <f>Table13[[#This Row],[Сena SKU Po Wszystkich Rabatach]]/Table13[[#This Row],[Szt/
Opak.]]</f>
        <v>1.78</v>
      </c>
      <c r="Q233" s="94" t="s">
        <v>2444</v>
      </c>
      <c r="R233" s="36" t="s">
        <v>6200</v>
      </c>
      <c r="S233" s="91">
        <f>IF(ISERROR(Table13[[#This Row],[W Inner]]),Table13[[#This Row],[W Outer]],IF(AND(Table13[[#This Row],[W Inner]]&gt;0,Table13[[#This Row],[W Inner]]&lt;&gt;"0"),Table13[[#This Row],[W Inner]],Table13[[#This Row],[W Outer]]))</f>
        <v>20</v>
      </c>
      <c r="T233" s="86"/>
      <c r="U2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3" s="49">
        <f>IF(Table13[[#This Row],[Zamówienie - Ilosc SKU '[Szt']]]=0,0,MOD(Table13[[#This Row],[Zamówienie - Ilosc SKU '[Szt']]],Table13[[#This Row],[Min. Ilość Zam. Sku]])-0.5)</f>
        <v>0</v>
      </c>
      <c r="W233" s="31">
        <f>Table13[[#This Row],[Сena SKU Po Wszystkich Rabatach]]*U233</f>
        <v>0</v>
      </c>
      <c r="X233" s="33" t="str">
        <f>IF(Table13[[#This Row],[Zamówienie - Ilosc SKU '[Szt']]]=0,"Niezamówione produkty","Zamówione produkty")</f>
        <v>Niezamówione produkty</v>
      </c>
      <c r="Y233" s="34" t="s">
        <v>90</v>
      </c>
      <c r="Z233" s="34">
        <v>20</v>
      </c>
      <c r="AA233" s="34">
        <v>480</v>
      </c>
      <c r="AB233" s="34">
        <v>2880</v>
      </c>
      <c r="AC233" s="34">
        <f>+Table13[[#This Row],[Na Palecie]]/Table13[[#This Row],[W Outer]]</f>
        <v>144</v>
      </c>
      <c r="AD233" s="34">
        <f>+Table13[[#This Row],[Na Palecie]]/Table13[[#This Row],[Na 
Warstwie]]</f>
        <v>6</v>
      </c>
      <c r="AE233" s="37" t="s">
        <v>780</v>
      </c>
      <c r="AF233" s="37" t="s">
        <v>781</v>
      </c>
      <c r="AG233" s="37" t="s">
        <v>782</v>
      </c>
      <c r="AH233" s="37" t="s">
        <v>783</v>
      </c>
      <c r="AI233" s="37"/>
      <c r="AJ233" s="37" t="s">
        <v>6697</v>
      </c>
      <c r="AK233" s="37" t="s">
        <v>722</v>
      </c>
      <c r="AL233" s="37" t="str">
        <f>_xlfn.XLOOKUP(Table13[[#This Row],[Rabat Indywidualny]],'PC2 code'!A:A,'PC2 code'!B:B,0)</f>
        <v>00</v>
      </c>
    </row>
    <row r="234" spans="1:42" s="64" customFormat="1" ht="15.75" customHeight="1" x14ac:dyDescent="0.35">
      <c r="A234" s="73" t="s">
        <v>5474</v>
      </c>
      <c r="B234" s="73" t="str">
        <f>TEXT(Table13[[#This Row],[Kod EAN 
(Sku)]],"0000000000000")</f>
        <v>3086123538122</v>
      </c>
      <c r="C234" s="78" t="str">
        <f>IF(AND(Table13[[#This Row],[Kod EAN 
(Szt)]]&lt;&gt;0,Table13[[#This Row],[Kod EAN 
(Szt)]]&lt;&gt;"0"),TEXT(Table13[[#This Row],[Kod EAN 
(Szt)]],"0000000000000"),"")</f>
        <v/>
      </c>
      <c r="D234" s="79" t="s">
        <v>784</v>
      </c>
      <c r="E234" s="27" t="s">
        <v>7</v>
      </c>
      <c r="F234" s="28" t="s">
        <v>89</v>
      </c>
      <c r="G234" s="29"/>
      <c r="H234" s="66">
        <v>12.27</v>
      </c>
      <c r="I234" s="67"/>
      <c r="J234" s="51">
        <f>Table13[[#This Row],[Cena Netto]]*(1-Table13[[#This Row],[Rabat Długoterminowy]])</f>
        <v>12.27</v>
      </c>
      <c r="K234" s="80">
        <f>IF(TRIM($D$8)='Payment Term'!A$1,1-(1-$D$9)*(1-2%),$D$9)</f>
        <v>0.25</v>
      </c>
      <c r="L234" s="35"/>
      <c r="M234" s="81">
        <f>1-(1-Table13[[#This Row],[Rabat Długoterminowy]])*(1-Table13[[#This Row],[Dodatkowy rabat kwartału (składany)]])</f>
        <v>0</v>
      </c>
      <c r="N234" s="52">
        <v>0</v>
      </c>
      <c r="O234" s="31">
        <f>ROUND(Table13[[#This Row],[Cena Netto Po Rabacie Długoterminowym]]*(1-Table13[[#This Row],[Rabat Podstawowy]])*(1-Table13[[#This Row],[Dodatkowy rabat kwartału (składany)]])*(1-Table13[[#This Row],[Rabat Indywidualny]]),2)</f>
        <v>9.1999999999999993</v>
      </c>
      <c r="P234" s="31">
        <f>Table13[[#This Row],[Сena SKU Po Wszystkich Rabatach]]/Table13[[#This Row],[Szt/
Opak.]]</f>
        <v>2.2999999999999998</v>
      </c>
      <c r="Q234" s="94" t="s">
        <v>6198</v>
      </c>
      <c r="R234" s="36" t="s">
        <v>2460</v>
      </c>
      <c r="S234" s="91">
        <f>IF(ISERROR(Table13[[#This Row],[W Inner]]),Table13[[#This Row],[W Outer]],IF(AND(Table13[[#This Row],[W Inner]]&gt;0,Table13[[#This Row],[W Inner]]&lt;&gt;"0"),Table13[[#This Row],[W Inner]],Table13[[#This Row],[W Outer]]))</f>
        <v>20</v>
      </c>
      <c r="T234" s="86"/>
      <c r="U2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4" s="49">
        <f>IF(Table13[[#This Row],[Zamówienie - Ilosc SKU '[Szt']]]=0,0,MOD(Table13[[#This Row],[Zamówienie - Ilosc SKU '[Szt']]],Table13[[#This Row],[Min. Ilość Zam. Sku]])-0.5)</f>
        <v>0</v>
      </c>
      <c r="W234" s="31">
        <f>Table13[[#This Row],[Сena SKU Po Wszystkich Rabatach]]*U234</f>
        <v>0</v>
      </c>
      <c r="X234" s="33" t="str">
        <f>IF(Table13[[#This Row],[Zamówienie - Ilosc SKU '[Szt']]]=0,"Niezamówione produkty","Zamówione produkty")</f>
        <v>Niezamówione produkty</v>
      </c>
      <c r="Y234" s="34" t="s">
        <v>90</v>
      </c>
      <c r="Z234" s="34">
        <v>20</v>
      </c>
      <c r="AA234" s="34">
        <v>560</v>
      </c>
      <c r="AB234" s="34">
        <v>3360</v>
      </c>
      <c r="AC234" s="34">
        <f>+Table13[[#This Row],[Na Palecie]]/Table13[[#This Row],[W Outer]]</f>
        <v>168</v>
      </c>
      <c r="AD234" s="34">
        <f>+Table13[[#This Row],[Na Palecie]]/Table13[[#This Row],[Na 
Warstwie]]</f>
        <v>6</v>
      </c>
      <c r="AE234" s="37" t="s">
        <v>785</v>
      </c>
      <c r="AF234" s="37" t="s">
        <v>90</v>
      </c>
      <c r="AG234" s="37" t="s">
        <v>786</v>
      </c>
      <c r="AH234" s="37" t="s">
        <v>787</v>
      </c>
      <c r="AI234" s="37"/>
      <c r="AJ234" s="37" t="s">
        <v>6697</v>
      </c>
      <c r="AK234" s="37" t="s">
        <v>722</v>
      </c>
      <c r="AL234" s="37" t="str">
        <f>_xlfn.XLOOKUP(Table13[[#This Row],[Rabat Indywidualny]],'PC2 code'!A:A,'PC2 code'!B:B,0)</f>
        <v>00</v>
      </c>
      <c r="AM234" s="9"/>
      <c r="AP234" s="9"/>
    </row>
    <row r="235" spans="1:42" s="64" customFormat="1" ht="15.75" customHeight="1" x14ac:dyDescent="0.35">
      <c r="A235" s="73" t="s">
        <v>5475</v>
      </c>
      <c r="B235" s="73" t="str">
        <f>TEXT(Table13[[#This Row],[Kod EAN 
(Sku)]],"0000000000000")</f>
        <v>3086123655300</v>
      </c>
      <c r="C235" s="78" t="str">
        <f>IF(AND(Table13[[#This Row],[Kod EAN 
(Szt)]]&lt;&gt;0,Table13[[#This Row],[Kod EAN 
(Szt)]]&lt;&gt;"0"),TEXT(Table13[[#This Row],[Kod EAN 
(Szt)]],"0000000000000"),"")</f>
        <v/>
      </c>
      <c r="D235" s="79" t="s">
        <v>788</v>
      </c>
      <c r="E235" s="27" t="s">
        <v>7</v>
      </c>
      <c r="F235" s="28" t="s">
        <v>89</v>
      </c>
      <c r="G235" s="29"/>
      <c r="H235" s="66">
        <v>22.16</v>
      </c>
      <c r="I235" s="67"/>
      <c r="J235" s="51">
        <f>Table13[[#This Row],[Cena Netto]]*(1-Table13[[#This Row],[Rabat Długoterminowy]])</f>
        <v>22.16</v>
      </c>
      <c r="K235" s="80">
        <f>IF(TRIM($D$8)='Payment Term'!A$1,1-(1-$D$9)*(1-2%),$D$9)</f>
        <v>0.25</v>
      </c>
      <c r="L235" s="35"/>
      <c r="M235" s="81">
        <f>1-(1-Table13[[#This Row],[Rabat Długoterminowy]])*(1-Table13[[#This Row],[Dodatkowy rabat kwartału (składany)]])</f>
        <v>0</v>
      </c>
      <c r="N235" s="52">
        <v>0</v>
      </c>
      <c r="O235" s="31">
        <f>ROUND(Table13[[#This Row],[Cena Netto Po Rabacie Długoterminowym]]*(1-Table13[[#This Row],[Rabat Podstawowy]])*(1-Table13[[#This Row],[Dodatkowy rabat kwartału (składany)]])*(1-Table13[[#This Row],[Rabat Indywidualny]]),2)</f>
        <v>16.62</v>
      </c>
      <c r="P235" s="31">
        <f>Table13[[#This Row],[Сena SKU Po Wszystkich Rabatach]]/Table13[[#This Row],[Szt/
Opak.]]</f>
        <v>2.0775000000000001</v>
      </c>
      <c r="Q235" s="94" t="s">
        <v>6199</v>
      </c>
      <c r="R235" s="36" t="s">
        <v>2440</v>
      </c>
      <c r="S235" s="91">
        <f>IF(ISERROR(Table13[[#This Row],[W Inner]]),Table13[[#This Row],[W Outer]],IF(AND(Table13[[#This Row],[W Inner]]&gt;0,Table13[[#This Row],[W Inner]]&lt;&gt;"0"),Table13[[#This Row],[W Inner]],Table13[[#This Row],[W Outer]]))</f>
        <v>10</v>
      </c>
      <c r="T235" s="86"/>
      <c r="U2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5" s="49">
        <f>IF(Table13[[#This Row],[Zamówienie - Ilosc SKU '[Szt']]]=0,0,MOD(Table13[[#This Row],[Zamówienie - Ilosc SKU '[Szt']]],Table13[[#This Row],[Min. Ilość Zam. Sku]])-0.5)</f>
        <v>0</v>
      </c>
      <c r="W235" s="31">
        <f>Table13[[#This Row],[Сena SKU Po Wszystkich Rabatach]]*U235</f>
        <v>0</v>
      </c>
      <c r="X235" s="33" t="str">
        <f>IF(Table13[[#This Row],[Zamówienie - Ilosc SKU '[Szt']]]=0,"Niezamówione produkty","Zamówione produkty")</f>
        <v>Niezamówione produkty</v>
      </c>
      <c r="Y235" s="34" t="s">
        <v>90</v>
      </c>
      <c r="Z235" s="34">
        <v>10</v>
      </c>
      <c r="AA235" s="34">
        <v>280</v>
      </c>
      <c r="AB235" s="34">
        <v>1680</v>
      </c>
      <c r="AC235" s="34">
        <f>+Table13[[#This Row],[Na Palecie]]/Table13[[#This Row],[W Outer]]</f>
        <v>168</v>
      </c>
      <c r="AD235" s="34">
        <f>+Table13[[#This Row],[Na Palecie]]/Table13[[#This Row],[Na 
Warstwie]]</f>
        <v>6</v>
      </c>
      <c r="AE235" s="37" t="s">
        <v>789</v>
      </c>
      <c r="AF235" s="37" t="s">
        <v>90</v>
      </c>
      <c r="AG235" s="37" t="s">
        <v>790</v>
      </c>
      <c r="AH235" s="37" t="s">
        <v>791</v>
      </c>
      <c r="AI235" s="37"/>
      <c r="AJ235" s="37" t="s">
        <v>6697</v>
      </c>
      <c r="AK235" s="37" t="s">
        <v>722</v>
      </c>
      <c r="AL235" s="37" t="str">
        <f>_xlfn.XLOOKUP(Table13[[#This Row],[Rabat Indywidualny]],'PC2 code'!A:A,'PC2 code'!B:B,0)</f>
        <v>00</v>
      </c>
      <c r="AM235" s="9"/>
      <c r="AP235" s="9"/>
    </row>
    <row r="236" spans="1:42" s="64" customFormat="1" ht="15.75" customHeight="1" x14ac:dyDescent="0.35">
      <c r="A236" s="73" t="s">
        <v>5476</v>
      </c>
      <c r="B236" s="73" t="str">
        <f>TEXT(Table13[[#This Row],[Kod EAN 
(Sku)]],"0000000000000")</f>
        <v>3086126733043</v>
      </c>
      <c r="C236" s="78" t="str">
        <f>IF(AND(Table13[[#This Row],[Kod EAN 
(Szt)]]&lt;&gt;0,Table13[[#This Row],[Kod EAN 
(Szt)]]&lt;&gt;"0"),TEXT(Table13[[#This Row],[Kod EAN 
(Szt)]],"0000000000000"),"")</f>
        <v/>
      </c>
      <c r="D236" s="79" t="s">
        <v>792</v>
      </c>
      <c r="E236" s="27" t="s">
        <v>7</v>
      </c>
      <c r="F236" s="28" t="s">
        <v>89</v>
      </c>
      <c r="G236" s="29"/>
      <c r="H236" s="66">
        <v>16.149999999999999</v>
      </c>
      <c r="I236" s="67"/>
      <c r="J236" s="51">
        <f>Table13[[#This Row],[Cena Netto]]*(1-Table13[[#This Row],[Rabat Długoterminowy]])</f>
        <v>16.149999999999999</v>
      </c>
      <c r="K236" s="80">
        <f>IF(TRIM($D$8)='Payment Term'!A$1,1-(1-$D$9)*(1-2%),$D$9)</f>
        <v>0.25</v>
      </c>
      <c r="L236" s="35">
        <v>0.15</v>
      </c>
      <c r="M236" s="81">
        <f>1-(1-Table13[[#This Row],[Rabat Długoterminowy]])*(1-Table13[[#This Row],[Dodatkowy rabat kwartału (składany)]])</f>
        <v>0.15000000000000002</v>
      </c>
      <c r="N236" s="52">
        <v>0</v>
      </c>
      <c r="O236" s="31">
        <f>ROUND(Table13[[#This Row],[Cena Netto Po Rabacie Długoterminowym]]*(1-Table13[[#This Row],[Rabat Podstawowy]])*(1-Table13[[#This Row],[Dodatkowy rabat kwartału (składany)]])*(1-Table13[[#This Row],[Rabat Indywidualny]]),2)</f>
        <v>10.3</v>
      </c>
      <c r="P236" s="31">
        <f>Table13[[#This Row],[Сena SKU Po Wszystkich Rabatach]]/Table13[[#This Row],[Szt/
Opak.]]</f>
        <v>5.15</v>
      </c>
      <c r="Q236" s="94" t="s">
        <v>6205</v>
      </c>
      <c r="R236" s="36" t="s">
        <v>2460</v>
      </c>
      <c r="S236" s="91">
        <f>IF(ISERROR(Table13[[#This Row],[W Inner]]),Table13[[#This Row],[W Outer]],IF(AND(Table13[[#This Row],[W Inner]]&gt;0,Table13[[#This Row],[W Inner]]&lt;&gt;"0"),Table13[[#This Row],[W Inner]],Table13[[#This Row],[W Outer]]))</f>
        <v>20</v>
      </c>
      <c r="T236" s="86"/>
      <c r="U2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6" s="49">
        <f>IF(Table13[[#This Row],[Zamówienie - Ilosc SKU '[Szt']]]=0,0,MOD(Table13[[#This Row],[Zamówienie - Ilosc SKU '[Szt']]],Table13[[#This Row],[Min. Ilość Zam. Sku]])-0.5)</f>
        <v>0</v>
      </c>
      <c r="W236" s="31">
        <f>Table13[[#This Row],[Сena SKU Po Wszystkich Rabatach]]*U236</f>
        <v>0</v>
      </c>
      <c r="X236" s="33" t="str">
        <f>IF(Table13[[#This Row],[Zamówienie - Ilosc SKU '[Szt']]]=0,"Niezamówione produkty","Zamówione produkty")</f>
        <v>Niezamówione produkty</v>
      </c>
      <c r="Y236" s="34" t="s">
        <v>90</v>
      </c>
      <c r="Z236" s="34">
        <v>20</v>
      </c>
      <c r="AA236" s="34">
        <v>560</v>
      </c>
      <c r="AB236" s="34">
        <v>3360</v>
      </c>
      <c r="AC236" s="34">
        <f>+Table13[[#This Row],[Na Palecie]]/Table13[[#This Row],[W Outer]]</f>
        <v>168</v>
      </c>
      <c r="AD236" s="34">
        <f>+Table13[[#This Row],[Na Palecie]]/Table13[[#This Row],[Na 
Warstwie]]</f>
        <v>6</v>
      </c>
      <c r="AE236" s="37" t="s">
        <v>793</v>
      </c>
      <c r="AF236" s="37" t="s">
        <v>90</v>
      </c>
      <c r="AG236" s="37" t="s">
        <v>794</v>
      </c>
      <c r="AH236" s="37" t="s">
        <v>795</v>
      </c>
      <c r="AI236" s="37"/>
      <c r="AJ236" s="37" t="s">
        <v>6699</v>
      </c>
      <c r="AK236" s="37" t="s">
        <v>796</v>
      </c>
      <c r="AL236" s="37" t="str">
        <f>_xlfn.XLOOKUP(Table13[[#This Row],[Rabat Indywidualny]],'PC2 code'!A:A,'PC2 code'!B:B,0)</f>
        <v>00</v>
      </c>
      <c r="AM236" s="9"/>
      <c r="AP236" s="9"/>
    </row>
    <row r="237" spans="1:42" ht="15.75" customHeight="1" x14ac:dyDescent="0.35">
      <c r="A237" s="73" t="s">
        <v>5477</v>
      </c>
      <c r="B237" s="73" t="str">
        <f>TEXT(Table13[[#This Row],[Kod EAN 
(Sku)]],"0000000000000")</f>
        <v>3086123662094</v>
      </c>
      <c r="C237" s="78" t="str">
        <f>IF(AND(Table13[[#This Row],[Kod EAN 
(Szt)]]&lt;&gt;0,Table13[[#This Row],[Kod EAN 
(Szt)]]&lt;&gt;"0"),TEXT(Table13[[#This Row],[Kod EAN 
(Szt)]],"0000000000000"),"")</f>
        <v/>
      </c>
      <c r="D237" s="79" t="s">
        <v>797</v>
      </c>
      <c r="E237" s="27" t="s">
        <v>7</v>
      </c>
      <c r="F237" s="28" t="s">
        <v>89</v>
      </c>
      <c r="G237" s="29"/>
      <c r="H237" s="66">
        <v>20.5</v>
      </c>
      <c r="I237" s="67"/>
      <c r="J237" s="51">
        <f>Table13[[#This Row],[Cena Netto]]*(1-Table13[[#This Row],[Rabat Długoterminowy]])</f>
        <v>20.5</v>
      </c>
      <c r="K237" s="80">
        <f>IF(TRIM($D$8)='Payment Term'!A$1,1-(1-$D$9)*(1-2%),$D$9)</f>
        <v>0.25</v>
      </c>
      <c r="L237" s="35">
        <v>0.15</v>
      </c>
      <c r="M237" s="81">
        <f>1-(1-Table13[[#This Row],[Rabat Długoterminowy]])*(1-Table13[[#This Row],[Dodatkowy rabat kwartału (składany)]])</f>
        <v>0.15000000000000002</v>
      </c>
      <c r="N237" s="52">
        <v>0</v>
      </c>
      <c r="O237" s="31">
        <f>ROUND(Table13[[#This Row],[Cena Netto Po Rabacie Długoterminowym]]*(1-Table13[[#This Row],[Rabat Podstawowy]])*(1-Table13[[#This Row],[Dodatkowy rabat kwartału (składany)]])*(1-Table13[[#This Row],[Rabat Indywidualny]]),2)</f>
        <v>13.07</v>
      </c>
      <c r="P237" s="31">
        <f>Table13[[#This Row],[Сena SKU Po Wszystkich Rabatach]]/Table13[[#This Row],[Szt/
Opak.]]</f>
        <v>1.63375</v>
      </c>
      <c r="Q237" s="94" t="s">
        <v>6199</v>
      </c>
      <c r="R237" s="36" t="s">
        <v>2460</v>
      </c>
      <c r="S237" s="91">
        <f>IF(ISERROR(Table13[[#This Row],[W Inner]]),Table13[[#This Row],[W Outer]],IF(AND(Table13[[#This Row],[W Inner]]&gt;0,Table13[[#This Row],[W Inner]]&lt;&gt;"0"),Table13[[#This Row],[W Inner]],Table13[[#This Row],[W Outer]]))</f>
        <v>20</v>
      </c>
      <c r="T237" s="86"/>
      <c r="U2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7" s="49">
        <f>IF(Table13[[#This Row],[Zamówienie - Ilosc SKU '[Szt']]]=0,0,MOD(Table13[[#This Row],[Zamówienie - Ilosc SKU '[Szt']]],Table13[[#This Row],[Min. Ilość Zam. Sku]])-0.5)</f>
        <v>0</v>
      </c>
      <c r="W237" s="31">
        <f>Table13[[#This Row],[Сena SKU Po Wszystkich Rabatach]]*U237</f>
        <v>0</v>
      </c>
      <c r="X237" s="33" t="str">
        <f>IF(Table13[[#This Row],[Zamówienie - Ilosc SKU '[Szt']]]=0,"Niezamówione produkty","Zamówione produkty")</f>
        <v>Niezamówione produkty</v>
      </c>
      <c r="Y237" s="34" t="s">
        <v>90</v>
      </c>
      <c r="Z237" s="34">
        <v>20</v>
      </c>
      <c r="AA237" s="34">
        <v>200</v>
      </c>
      <c r="AB237" s="34">
        <v>1400</v>
      </c>
      <c r="AC237" s="34">
        <f>+Table13[[#This Row],[Na Palecie]]/Table13[[#This Row],[W Outer]]</f>
        <v>70</v>
      </c>
      <c r="AD237" s="34">
        <f>+Table13[[#This Row],[Na Palecie]]/Table13[[#This Row],[Na 
Warstwie]]</f>
        <v>7</v>
      </c>
      <c r="AE237" s="37" t="s">
        <v>798</v>
      </c>
      <c r="AF237" s="37" t="s">
        <v>90</v>
      </c>
      <c r="AG237" s="37" t="s">
        <v>799</v>
      </c>
      <c r="AH237" s="37" t="s">
        <v>800</v>
      </c>
      <c r="AI237" s="37"/>
      <c r="AJ237" s="37" t="s">
        <v>6699</v>
      </c>
      <c r="AK237" s="37" t="s">
        <v>801</v>
      </c>
      <c r="AL237" s="37" t="str">
        <f>_xlfn.XLOOKUP(Table13[[#This Row],[Rabat Indywidualny]],'PC2 code'!A:A,'PC2 code'!B:B,0)</f>
        <v>00</v>
      </c>
    </row>
    <row r="238" spans="1:42" s="64" customFormat="1" ht="15.75" customHeight="1" x14ac:dyDescent="0.35">
      <c r="A238" s="73" t="s">
        <v>5478</v>
      </c>
      <c r="B238" s="73" t="str">
        <f>TEXT(Table13[[#This Row],[Kod EAN 
(Sku)]],"0000000000000")</f>
        <v>3086126746456</v>
      </c>
      <c r="C238" s="78" t="str">
        <f>IF(AND(Table13[[#This Row],[Kod EAN 
(Szt)]]&lt;&gt;0,Table13[[#This Row],[Kod EAN 
(Szt)]]&lt;&gt;"0"),TEXT(Table13[[#This Row],[Kod EAN 
(Szt)]],"0000000000000"),"")</f>
        <v/>
      </c>
      <c r="D238" s="79" t="s">
        <v>802</v>
      </c>
      <c r="E238" s="27" t="s">
        <v>7</v>
      </c>
      <c r="F238" s="28" t="s">
        <v>89</v>
      </c>
      <c r="G238" s="29"/>
      <c r="H238" s="66">
        <v>258.45999999999998</v>
      </c>
      <c r="I238" s="67"/>
      <c r="J238" s="51">
        <f>Table13[[#This Row],[Cena Netto]]*(1-Table13[[#This Row],[Rabat Długoterminowy]])</f>
        <v>258.45999999999998</v>
      </c>
      <c r="K238" s="80">
        <f>IF(TRIM($D$8)='Payment Term'!A$1,1-(1-$D$9)*(1-2%),$D$9)</f>
        <v>0.25</v>
      </c>
      <c r="L238" s="35">
        <v>0.15</v>
      </c>
      <c r="M238" s="81">
        <f>1-(1-Table13[[#This Row],[Rabat Długoterminowy]])*(1-Table13[[#This Row],[Dodatkowy rabat kwartału (składany)]])</f>
        <v>0.15000000000000002</v>
      </c>
      <c r="N238" s="52">
        <v>0</v>
      </c>
      <c r="O238" s="31">
        <f>ROUND(Table13[[#This Row],[Cena Netto Po Rabacie Długoterminowym]]*(1-Table13[[#This Row],[Rabat Podstawowy]])*(1-Table13[[#This Row],[Dodatkowy rabat kwartału (składany)]])*(1-Table13[[#This Row],[Rabat Indywidualny]]),2)</f>
        <v>164.77</v>
      </c>
      <c r="P238" s="31">
        <f>Table13[[#This Row],[Сena SKU Po Wszystkich Rabatach]]/Table13[[#This Row],[Szt/
Opak.]]</f>
        <v>4.1192500000000001</v>
      </c>
      <c r="Q238" s="94" t="s">
        <v>2500</v>
      </c>
      <c r="R238" s="36" t="s">
        <v>6200</v>
      </c>
      <c r="S238" s="91">
        <f>IF(ISERROR(Table13[[#This Row],[W Inner]]),Table13[[#This Row],[W Outer]],IF(AND(Table13[[#This Row],[W Inner]]&gt;0,Table13[[#This Row],[W Inner]]&lt;&gt;"0"),Table13[[#This Row],[W Inner]],Table13[[#This Row],[W Outer]]))</f>
        <v>10</v>
      </c>
      <c r="T238" s="86"/>
      <c r="U2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8" s="49">
        <f>IF(Table13[[#This Row],[Zamówienie - Ilosc SKU '[Szt']]]=0,0,MOD(Table13[[#This Row],[Zamówienie - Ilosc SKU '[Szt']]],Table13[[#This Row],[Min. Ilość Zam. Sku]])-0.5)</f>
        <v>0</v>
      </c>
      <c r="W238" s="31">
        <f>Table13[[#This Row],[Сena SKU Po Wszystkich Rabatach]]*U238</f>
        <v>0</v>
      </c>
      <c r="X238" s="33" t="str">
        <f>IF(Table13[[#This Row],[Zamówienie - Ilosc SKU '[Szt']]]=0,"Niezamówione produkty","Zamówione produkty")</f>
        <v>Niezamówione produkty</v>
      </c>
      <c r="Y238" s="34" t="s">
        <v>90</v>
      </c>
      <c r="Z238" s="34">
        <v>10</v>
      </c>
      <c r="AA238" s="34">
        <v>170</v>
      </c>
      <c r="AB238" s="34">
        <v>1020</v>
      </c>
      <c r="AC238" s="34">
        <f>+Table13[[#This Row],[Na Palecie]]/Table13[[#This Row],[W Outer]]</f>
        <v>102</v>
      </c>
      <c r="AD238" s="34">
        <f>+Table13[[#This Row],[Na Palecie]]/Table13[[#This Row],[Na 
Warstwie]]</f>
        <v>6</v>
      </c>
      <c r="AE238" s="37" t="s">
        <v>803</v>
      </c>
      <c r="AF238" s="37" t="s">
        <v>90</v>
      </c>
      <c r="AG238" s="37" t="s">
        <v>804</v>
      </c>
      <c r="AH238" s="37" t="s">
        <v>805</v>
      </c>
      <c r="AI238" s="37"/>
      <c r="AJ238" s="37" t="s">
        <v>6699</v>
      </c>
      <c r="AK238" s="37" t="s">
        <v>796</v>
      </c>
      <c r="AL238" s="37" t="str">
        <f>_xlfn.XLOOKUP(Table13[[#This Row],[Rabat Indywidualny]],'PC2 code'!A:A,'PC2 code'!B:B,0)</f>
        <v>00</v>
      </c>
      <c r="AM238" s="9"/>
      <c r="AP238" s="9"/>
    </row>
    <row r="239" spans="1:42" s="64" customFormat="1" ht="15.75" customHeight="1" x14ac:dyDescent="0.35">
      <c r="A239" s="73" t="s">
        <v>5479</v>
      </c>
      <c r="B239" s="73" t="str">
        <f>TEXT(Table13[[#This Row],[Kod EAN 
(Sku)]],"0000000000000")</f>
        <v>3441920941504</v>
      </c>
      <c r="C239" s="78" t="str">
        <f>IF(AND(Table13[[#This Row],[Kod EAN 
(Szt)]]&lt;&gt;0,Table13[[#This Row],[Kod EAN 
(Szt)]]&lt;&gt;"0"),TEXT(Table13[[#This Row],[Kod EAN 
(Szt)]],"0000000000000"),"")</f>
        <v/>
      </c>
      <c r="D239" s="79" t="s">
        <v>806</v>
      </c>
      <c r="E239" s="27" t="s">
        <v>7</v>
      </c>
      <c r="F239" s="28" t="s">
        <v>89</v>
      </c>
      <c r="G239" s="29"/>
      <c r="H239" s="66">
        <v>19.059999999999999</v>
      </c>
      <c r="I239" s="67"/>
      <c r="J239" s="51">
        <f>Table13[[#This Row],[Cena Netto]]*(1-Table13[[#This Row],[Rabat Długoterminowy]])</f>
        <v>19.059999999999999</v>
      </c>
      <c r="K239" s="80">
        <f>IF(TRIM($D$8)='Payment Term'!A$1,1-(1-$D$9)*(1-2%),$D$9)</f>
        <v>0.25</v>
      </c>
      <c r="L239" s="35">
        <v>0.15</v>
      </c>
      <c r="M239" s="81">
        <f>1-(1-Table13[[#This Row],[Rabat Długoterminowy]])*(1-Table13[[#This Row],[Dodatkowy rabat kwartału (składany)]])</f>
        <v>0.15000000000000002</v>
      </c>
      <c r="N239" s="52">
        <v>0</v>
      </c>
      <c r="O239" s="31">
        <f>ROUND(Table13[[#This Row],[Cena Netto Po Rabacie Długoterminowym]]*(1-Table13[[#This Row],[Rabat Podstawowy]])*(1-Table13[[#This Row],[Dodatkowy rabat kwartału (składany)]])*(1-Table13[[#This Row],[Rabat Indywidualny]]),2)</f>
        <v>12.15</v>
      </c>
      <c r="P239" s="31">
        <f>Table13[[#This Row],[Сena SKU Po Wszystkich Rabatach]]/Table13[[#This Row],[Szt/
Opak.]]</f>
        <v>12.15</v>
      </c>
      <c r="Q239" s="94" t="s">
        <v>6200</v>
      </c>
      <c r="R239" s="36" t="s">
        <v>2460</v>
      </c>
      <c r="S239" s="91">
        <f>IF(ISERROR(Table13[[#This Row],[W Inner]]),Table13[[#This Row],[W Outer]],IF(AND(Table13[[#This Row],[W Inner]]&gt;0,Table13[[#This Row],[W Inner]]&lt;&gt;"0"),Table13[[#This Row],[W Inner]],Table13[[#This Row],[W Outer]]))</f>
        <v>20</v>
      </c>
      <c r="T239" s="86"/>
      <c r="U2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39" s="49">
        <f>IF(Table13[[#This Row],[Zamówienie - Ilosc SKU '[Szt']]]=0,0,MOD(Table13[[#This Row],[Zamówienie - Ilosc SKU '[Szt']]],Table13[[#This Row],[Min. Ilość Zam. Sku]])-0.5)</f>
        <v>0</v>
      </c>
      <c r="W239" s="31">
        <f>Table13[[#This Row],[Сena SKU Po Wszystkich Rabatach]]*U239</f>
        <v>0</v>
      </c>
      <c r="X239" s="33" t="str">
        <f>IF(Table13[[#This Row],[Zamówienie - Ilosc SKU '[Szt']]]=0,"Niezamówione produkty","Zamówione produkty")</f>
        <v>Niezamówione produkty</v>
      </c>
      <c r="Y239" s="34" t="s">
        <v>90</v>
      </c>
      <c r="Z239" s="34">
        <v>20</v>
      </c>
      <c r="AA239" s="34">
        <v>560</v>
      </c>
      <c r="AB239" s="34">
        <v>5040</v>
      </c>
      <c r="AC239" s="34">
        <f>+Table13[[#This Row],[Na Palecie]]/Table13[[#This Row],[W Outer]]</f>
        <v>252</v>
      </c>
      <c r="AD239" s="34">
        <f>+Table13[[#This Row],[Na Palecie]]/Table13[[#This Row],[Na 
Warstwie]]</f>
        <v>9</v>
      </c>
      <c r="AE239" s="37" t="s">
        <v>807</v>
      </c>
      <c r="AF239" s="37" t="s">
        <v>90</v>
      </c>
      <c r="AG239" s="37" t="s">
        <v>808</v>
      </c>
      <c r="AH239" s="37" t="s">
        <v>6448</v>
      </c>
      <c r="AI239" s="37"/>
      <c r="AJ239" s="37" t="s">
        <v>6699</v>
      </c>
      <c r="AK239" s="37" t="s">
        <v>796</v>
      </c>
      <c r="AL239" s="37" t="str">
        <f>_xlfn.XLOOKUP(Table13[[#This Row],[Rabat Indywidualny]],'PC2 code'!A:A,'PC2 code'!B:B,0)</f>
        <v>00</v>
      </c>
      <c r="AM239" s="9"/>
      <c r="AP239" s="9"/>
    </row>
    <row r="240" spans="1:42" ht="15.75" customHeight="1" x14ac:dyDescent="0.35">
      <c r="A240" s="73" t="s">
        <v>5480</v>
      </c>
      <c r="B240" s="73" t="str">
        <f>TEXT(Table13[[#This Row],[Kod EAN 
(Sku)]],"0000000000000")</f>
        <v>3086126721361</v>
      </c>
      <c r="C240" s="78" t="str">
        <f>IF(AND(Table13[[#This Row],[Kod EAN 
(Szt)]]&lt;&gt;0,Table13[[#This Row],[Kod EAN 
(Szt)]]&lt;&gt;"0"),TEXT(Table13[[#This Row],[Kod EAN 
(Szt)]],"0000000000000"),"")</f>
        <v/>
      </c>
      <c r="D240" s="79" t="s">
        <v>809</v>
      </c>
      <c r="E240" s="27" t="s">
        <v>7</v>
      </c>
      <c r="F240" s="28" t="s">
        <v>89</v>
      </c>
      <c r="G240" s="29"/>
      <c r="H240" s="66">
        <v>21.27</v>
      </c>
      <c r="I240" s="67"/>
      <c r="J240" s="51">
        <f>Table13[[#This Row],[Cena Netto]]*(1-Table13[[#This Row],[Rabat Długoterminowy]])</f>
        <v>21.27</v>
      </c>
      <c r="K240" s="80">
        <f>IF(TRIM($D$8)='Payment Term'!A$1,1-(1-$D$9)*(1-2%),$D$9)</f>
        <v>0.25</v>
      </c>
      <c r="L240" s="35">
        <v>0.15</v>
      </c>
      <c r="M240" s="81">
        <f>1-(1-Table13[[#This Row],[Rabat Długoterminowy]])*(1-Table13[[#This Row],[Dodatkowy rabat kwartału (składany)]])</f>
        <v>0.15000000000000002</v>
      </c>
      <c r="N240" s="52">
        <v>0</v>
      </c>
      <c r="O240" s="31">
        <f>ROUND(Table13[[#This Row],[Cena Netto Po Rabacie Długoterminowym]]*(1-Table13[[#This Row],[Rabat Podstawowy]])*(1-Table13[[#This Row],[Dodatkowy rabat kwartału (składany)]])*(1-Table13[[#This Row],[Rabat Indywidualny]]),2)</f>
        <v>13.56</v>
      </c>
      <c r="P240" s="31">
        <f>Table13[[#This Row],[Сena SKU Po Wszystkich Rabatach]]/Table13[[#This Row],[Szt/
Opak.]]</f>
        <v>13.56</v>
      </c>
      <c r="Q240" s="94" t="s">
        <v>6200</v>
      </c>
      <c r="R240" s="36" t="s">
        <v>2460</v>
      </c>
      <c r="S240" s="91">
        <f>IF(ISERROR(Table13[[#This Row],[W Inner]]),Table13[[#This Row],[W Outer]],IF(AND(Table13[[#This Row],[W Inner]]&gt;0,Table13[[#This Row],[W Inner]]&lt;&gt;"0"),Table13[[#This Row],[W Inner]],Table13[[#This Row],[W Outer]]))</f>
        <v>20</v>
      </c>
      <c r="T240" s="86"/>
      <c r="U2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0" s="49">
        <f>IF(Table13[[#This Row],[Zamówienie - Ilosc SKU '[Szt']]]=0,0,MOD(Table13[[#This Row],[Zamówienie - Ilosc SKU '[Szt']]],Table13[[#This Row],[Min. Ilość Zam. Sku]])-0.5)</f>
        <v>0</v>
      </c>
      <c r="W240" s="31">
        <f>Table13[[#This Row],[Сena SKU Po Wszystkich Rabatach]]*U240</f>
        <v>0</v>
      </c>
      <c r="X240" s="33" t="str">
        <f>IF(Table13[[#This Row],[Zamówienie - Ilosc SKU '[Szt']]]=0,"Niezamówione produkty","Zamówione produkty")</f>
        <v>Niezamówione produkty</v>
      </c>
      <c r="Y240" s="34" t="s">
        <v>90</v>
      </c>
      <c r="Z240" s="34">
        <v>20</v>
      </c>
      <c r="AA240" s="34">
        <v>560</v>
      </c>
      <c r="AB240" s="34">
        <v>5040</v>
      </c>
      <c r="AC240" s="34">
        <f>+Table13[[#This Row],[Na Palecie]]/Table13[[#This Row],[W Outer]]</f>
        <v>252</v>
      </c>
      <c r="AD240" s="34">
        <f>+Table13[[#This Row],[Na Palecie]]/Table13[[#This Row],[Na 
Warstwie]]</f>
        <v>9</v>
      </c>
      <c r="AE240" s="37" t="s">
        <v>810</v>
      </c>
      <c r="AF240" s="37" t="s">
        <v>90</v>
      </c>
      <c r="AG240" s="37" t="s">
        <v>811</v>
      </c>
      <c r="AH240" s="37" t="s">
        <v>6449</v>
      </c>
      <c r="AI240" s="37"/>
      <c r="AJ240" s="37" t="s">
        <v>6699</v>
      </c>
      <c r="AK240" s="37" t="s">
        <v>796</v>
      </c>
      <c r="AL240" s="37" t="str">
        <f>_xlfn.XLOOKUP(Table13[[#This Row],[Rabat Indywidualny]],'PC2 code'!A:A,'PC2 code'!B:B,0)</f>
        <v>00</v>
      </c>
    </row>
    <row r="241" spans="1:42" ht="15.75" customHeight="1" x14ac:dyDescent="0.35">
      <c r="A241" s="73" t="s">
        <v>5481</v>
      </c>
      <c r="B241" s="73" t="str">
        <f>TEXT(Table13[[#This Row],[Kod EAN 
(Sku)]],"0000000000000")</f>
        <v>3086126723419</v>
      </c>
      <c r="C241" s="78" t="str">
        <f>IF(AND(Table13[[#This Row],[Kod EAN 
(Szt)]]&lt;&gt;0,Table13[[#This Row],[Kod EAN 
(Szt)]]&lt;&gt;"0"),TEXT(Table13[[#This Row],[Kod EAN 
(Szt)]],"0000000000000"),"")</f>
        <v/>
      </c>
      <c r="D241" s="79" t="s">
        <v>812</v>
      </c>
      <c r="E241" s="27" t="s">
        <v>7</v>
      </c>
      <c r="F241" s="28" t="s">
        <v>89</v>
      </c>
      <c r="G241" s="29"/>
      <c r="H241" s="66">
        <v>21.27</v>
      </c>
      <c r="I241" s="67"/>
      <c r="J241" s="51">
        <f>Table13[[#This Row],[Cena Netto]]*(1-Table13[[#This Row],[Rabat Długoterminowy]])</f>
        <v>21.27</v>
      </c>
      <c r="K241" s="80">
        <f>IF(TRIM($D$8)='Payment Term'!A$1,1-(1-$D$9)*(1-2%),$D$9)</f>
        <v>0.25</v>
      </c>
      <c r="L241" s="35">
        <v>0.15</v>
      </c>
      <c r="M241" s="81">
        <f>1-(1-Table13[[#This Row],[Rabat Długoterminowy]])*(1-Table13[[#This Row],[Dodatkowy rabat kwartału (składany)]])</f>
        <v>0.15000000000000002</v>
      </c>
      <c r="N241" s="52">
        <v>0</v>
      </c>
      <c r="O241" s="31">
        <f>ROUND(Table13[[#This Row],[Cena Netto Po Rabacie Długoterminowym]]*(1-Table13[[#This Row],[Rabat Podstawowy]])*(1-Table13[[#This Row],[Dodatkowy rabat kwartału (składany)]])*(1-Table13[[#This Row],[Rabat Indywidualny]]),2)</f>
        <v>13.56</v>
      </c>
      <c r="P241" s="31">
        <f>Table13[[#This Row],[Сena SKU Po Wszystkich Rabatach]]/Table13[[#This Row],[Szt/
Opak.]]</f>
        <v>13.56</v>
      </c>
      <c r="Q241" s="94" t="s">
        <v>6200</v>
      </c>
      <c r="R241" s="36" t="s">
        <v>2460</v>
      </c>
      <c r="S241" s="91">
        <f>IF(ISERROR(Table13[[#This Row],[W Inner]]),Table13[[#This Row],[W Outer]],IF(AND(Table13[[#This Row],[W Inner]]&gt;0,Table13[[#This Row],[W Inner]]&lt;&gt;"0"),Table13[[#This Row],[W Inner]],Table13[[#This Row],[W Outer]]))</f>
        <v>20</v>
      </c>
      <c r="T241" s="86"/>
      <c r="U2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1" s="49">
        <f>IF(Table13[[#This Row],[Zamówienie - Ilosc SKU '[Szt']]]=0,0,MOD(Table13[[#This Row],[Zamówienie - Ilosc SKU '[Szt']]],Table13[[#This Row],[Min. Ilość Zam. Sku]])-0.5)</f>
        <v>0</v>
      </c>
      <c r="W241" s="31">
        <f>Table13[[#This Row],[Сena SKU Po Wszystkich Rabatach]]*U241</f>
        <v>0</v>
      </c>
      <c r="X241" s="33" t="str">
        <f>IF(Table13[[#This Row],[Zamówienie - Ilosc SKU '[Szt']]]=0,"Niezamówione produkty","Zamówione produkty")</f>
        <v>Niezamówione produkty</v>
      </c>
      <c r="Y241" s="34" t="s">
        <v>90</v>
      </c>
      <c r="Z241" s="34">
        <v>20</v>
      </c>
      <c r="AA241" s="34">
        <v>560</v>
      </c>
      <c r="AB241" s="34">
        <v>5040</v>
      </c>
      <c r="AC241" s="34">
        <f>+Table13[[#This Row],[Na Palecie]]/Table13[[#This Row],[W Outer]]</f>
        <v>252</v>
      </c>
      <c r="AD241" s="34">
        <f>+Table13[[#This Row],[Na Palecie]]/Table13[[#This Row],[Na 
Warstwie]]</f>
        <v>9</v>
      </c>
      <c r="AE241" s="37" t="s">
        <v>813</v>
      </c>
      <c r="AF241" s="37" t="s">
        <v>90</v>
      </c>
      <c r="AG241" s="37" t="s">
        <v>814</v>
      </c>
      <c r="AH241" s="37" t="s">
        <v>6450</v>
      </c>
      <c r="AI241" s="37"/>
      <c r="AJ241" s="37" t="s">
        <v>6699</v>
      </c>
      <c r="AK241" s="37" t="s">
        <v>796</v>
      </c>
      <c r="AL241" s="37" t="str">
        <f>_xlfn.XLOOKUP(Table13[[#This Row],[Rabat Indywidualny]],'PC2 code'!A:A,'PC2 code'!B:B,0)</f>
        <v>00</v>
      </c>
    </row>
    <row r="242" spans="1:42" s="64" customFormat="1" ht="15.75" customHeight="1" x14ac:dyDescent="0.35">
      <c r="A242" s="73" t="s">
        <v>5482</v>
      </c>
      <c r="B242" s="73" t="str">
        <f>TEXT(Table13[[#This Row],[Kod EAN 
(Sku)]],"0000000000000")</f>
        <v>3086123169869</v>
      </c>
      <c r="C242" s="78" t="str">
        <f>IF(AND(Table13[[#This Row],[Kod EAN 
(Szt)]]&lt;&gt;0,Table13[[#This Row],[Kod EAN 
(Szt)]]&lt;&gt;"0"),TEXT(Table13[[#This Row],[Kod EAN 
(Szt)]],"0000000000000"),"")</f>
        <v/>
      </c>
      <c r="D242" s="79" t="s">
        <v>815</v>
      </c>
      <c r="E242" s="27" t="s">
        <v>7</v>
      </c>
      <c r="F242" s="28" t="s">
        <v>89</v>
      </c>
      <c r="G242" s="29"/>
      <c r="H242" s="66">
        <v>21.27</v>
      </c>
      <c r="I242" s="67"/>
      <c r="J242" s="51">
        <f>Table13[[#This Row],[Cena Netto]]*(1-Table13[[#This Row],[Rabat Długoterminowy]])</f>
        <v>21.27</v>
      </c>
      <c r="K242" s="80">
        <f>IF(TRIM($D$8)='Payment Term'!A$1,1-(1-$D$9)*(1-2%),$D$9)</f>
        <v>0.25</v>
      </c>
      <c r="L242" s="35">
        <v>0.15</v>
      </c>
      <c r="M242" s="81">
        <f>1-(1-Table13[[#This Row],[Rabat Długoterminowy]])*(1-Table13[[#This Row],[Dodatkowy rabat kwartału (składany)]])</f>
        <v>0.15000000000000002</v>
      </c>
      <c r="N242" s="52">
        <v>0</v>
      </c>
      <c r="O242" s="31">
        <f>ROUND(Table13[[#This Row],[Cena Netto Po Rabacie Długoterminowym]]*(1-Table13[[#This Row],[Rabat Podstawowy]])*(1-Table13[[#This Row],[Dodatkowy rabat kwartału (składany)]])*(1-Table13[[#This Row],[Rabat Indywidualny]]),2)</f>
        <v>13.56</v>
      </c>
      <c r="P242" s="31">
        <f>Table13[[#This Row],[Сena SKU Po Wszystkich Rabatach]]/Table13[[#This Row],[Szt/
Opak.]]</f>
        <v>13.56</v>
      </c>
      <c r="Q242" s="94" t="s">
        <v>6200</v>
      </c>
      <c r="R242" s="36" t="s">
        <v>2460</v>
      </c>
      <c r="S242" s="91">
        <f>IF(ISERROR(Table13[[#This Row],[W Inner]]),Table13[[#This Row],[W Outer]],IF(AND(Table13[[#This Row],[W Inner]]&gt;0,Table13[[#This Row],[W Inner]]&lt;&gt;"0"),Table13[[#This Row],[W Inner]],Table13[[#This Row],[W Outer]]))</f>
        <v>20</v>
      </c>
      <c r="T242" s="86"/>
      <c r="U2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2" s="49">
        <f>IF(Table13[[#This Row],[Zamówienie - Ilosc SKU '[Szt']]]=0,0,MOD(Table13[[#This Row],[Zamówienie - Ilosc SKU '[Szt']]],Table13[[#This Row],[Min. Ilość Zam. Sku]])-0.5)</f>
        <v>0</v>
      </c>
      <c r="W242" s="31">
        <f>Table13[[#This Row],[Сena SKU Po Wszystkich Rabatach]]*U242</f>
        <v>0</v>
      </c>
      <c r="X242" s="33" t="str">
        <f>IF(Table13[[#This Row],[Zamówienie - Ilosc SKU '[Szt']]]=0,"Niezamówione produkty","Zamówione produkty")</f>
        <v>Niezamówione produkty</v>
      </c>
      <c r="Y242" s="34" t="s">
        <v>90</v>
      </c>
      <c r="Z242" s="34">
        <v>20</v>
      </c>
      <c r="AA242" s="34">
        <v>560</v>
      </c>
      <c r="AB242" s="34">
        <v>5040</v>
      </c>
      <c r="AC242" s="34">
        <f>+Table13[[#This Row],[Na Palecie]]/Table13[[#This Row],[W Outer]]</f>
        <v>252</v>
      </c>
      <c r="AD242" s="34">
        <f>+Table13[[#This Row],[Na Palecie]]/Table13[[#This Row],[Na 
Warstwie]]</f>
        <v>9</v>
      </c>
      <c r="AE242" s="37" t="s">
        <v>816</v>
      </c>
      <c r="AF242" s="37" t="s">
        <v>90</v>
      </c>
      <c r="AG242" s="37" t="s">
        <v>817</v>
      </c>
      <c r="AH242" s="37" t="s">
        <v>6451</v>
      </c>
      <c r="AI242" s="37"/>
      <c r="AJ242" s="37" t="s">
        <v>6699</v>
      </c>
      <c r="AK242" s="37" t="s">
        <v>796</v>
      </c>
      <c r="AL242" s="37" t="str">
        <f>_xlfn.XLOOKUP(Table13[[#This Row],[Rabat Indywidualny]],'PC2 code'!A:A,'PC2 code'!B:B,0)</f>
        <v>00</v>
      </c>
      <c r="AM242" s="9"/>
      <c r="AP242" s="9"/>
    </row>
    <row r="243" spans="1:42" ht="15.75" customHeight="1" x14ac:dyDescent="0.35">
      <c r="A243" s="73" t="s">
        <v>5483</v>
      </c>
      <c r="B243" s="73" t="str">
        <f>TEXT(Table13[[#This Row],[Kod EAN 
(Sku)]],"0000000000000")</f>
        <v>3086126690261</v>
      </c>
      <c r="C243" s="78" t="str">
        <f>IF(AND(Table13[[#This Row],[Kod EAN 
(Szt)]]&lt;&gt;0,Table13[[#This Row],[Kod EAN 
(Szt)]]&lt;&gt;"0"),TEXT(Table13[[#This Row],[Kod EAN 
(Szt)]],"0000000000000"),"")</f>
        <v/>
      </c>
      <c r="D243" s="79" t="s">
        <v>818</v>
      </c>
      <c r="E243" s="27" t="s">
        <v>7</v>
      </c>
      <c r="F243" s="28" t="s">
        <v>89</v>
      </c>
      <c r="G243" s="29"/>
      <c r="H243" s="66">
        <v>24.46</v>
      </c>
      <c r="I243" s="67"/>
      <c r="J243" s="51">
        <f>Table13[[#This Row],[Cena Netto]]*(1-Table13[[#This Row],[Rabat Długoterminowy]])</f>
        <v>24.46</v>
      </c>
      <c r="K243" s="80">
        <f>IF(TRIM($D$8)='Payment Term'!A$1,1-(1-$D$9)*(1-2%),$D$9)</f>
        <v>0.25</v>
      </c>
      <c r="L243" s="35">
        <v>0.15</v>
      </c>
      <c r="M243" s="81">
        <f>1-(1-Table13[[#This Row],[Rabat Długoterminowy]])*(1-Table13[[#This Row],[Dodatkowy rabat kwartału (składany)]])</f>
        <v>0.15000000000000002</v>
      </c>
      <c r="N243" s="52">
        <v>0</v>
      </c>
      <c r="O243" s="31">
        <f>ROUND(Table13[[#This Row],[Cena Netto Po Rabacie Długoterminowym]]*(1-Table13[[#This Row],[Rabat Podstawowy]])*(1-Table13[[#This Row],[Dodatkowy rabat kwartału (składany)]])*(1-Table13[[#This Row],[Rabat Indywidualny]]),2)</f>
        <v>15.59</v>
      </c>
      <c r="P243" s="31">
        <f>Table13[[#This Row],[Сena SKU Po Wszystkich Rabatach]]/Table13[[#This Row],[Szt/
Opak.]]</f>
        <v>15.59</v>
      </c>
      <c r="Q243" s="94" t="s">
        <v>6200</v>
      </c>
      <c r="R243" s="36" t="s">
        <v>2440</v>
      </c>
      <c r="S243" s="91">
        <f>IF(ISERROR(Table13[[#This Row],[W Inner]]),Table13[[#This Row],[W Outer]],IF(AND(Table13[[#This Row],[W Inner]]&gt;0,Table13[[#This Row],[W Inner]]&lt;&gt;"0"),Table13[[#This Row],[W Inner]],Table13[[#This Row],[W Outer]]))</f>
        <v>10</v>
      </c>
      <c r="T243" s="86"/>
      <c r="U2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3" s="49">
        <f>IF(Table13[[#This Row],[Zamówienie - Ilosc SKU '[Szt']]]=0,0,MOD(Table13[[#This Row],[Zamówienie - Ilosc SKU '[Szt']]],Table13[[#This Row],[Min. Ilość Zam. Sku]])-0.5)</f>
        <v>0</v>
      </c>
      <c r="W243" s="31">
        <f>Table13[[#This Row],[Сena SKU Po Wszystkich Rabatach]]*U243</f>
        <v>0</v>
      </c>
      <c r="X243" s="33" t="str">
        <f>IF(Table13[[#This Row],[Zamówienie - Ilosc SKU '[Szt']]]=0,"Niezamówione produkty","Zamówione produkty")</f>
        <v>Niezamówione produkty</v>
      </c>
      <c r="Y243" s="34" t="s">
        <v>90</v>
      </c>
      <c r="Z243" s="34">
        <v>10</v>
      </c>
      <c r="AA243" s="34">
        <v>350</v>
      </c>
      <c r="AB243" s="34">
        <v>1750</v>
      </c>
      <c r="AC243" s="34">
        <f>+Table13[[#This Row],[Na Palecie]]/Table13[[#This Row],[W Outer]]</f>
        <v>175</v>
      </c>
      <c r="AD243" s="34">
        <f>+Table13[[#This Row],[Na Palecie]]/Table13[[#This Row],[Na 
Warstwie]]</f>
        <v>5</v>
      </c>
      <c r="AE243" s="37" t="s">
        <v>819</v>
      </c>
      <c r="AF243" s="37" t="s">
        <v>90</v>
      </c>
      <c r="AG243" s="37" t="s">
        <v>820</v>
      </c>
      <c r="AH243" s="37" t="s">
        <v>821</v>
      </c>
      <c r="AI243" s="37"/>
      <c r="AJ243" s="37" t="s">
        <v>6699</v>
      </c>
      <c r="AK243" s="37" t="s">
        <v>796</v>
      </c>
      <c r="AL243" s="37" t="str">
        <f>_xlfn.XLOOKUP(Table13[[#This Row],[Rabat Indywidualny]],'PC2 code'!A:A,'PC2 code'!B:B,0)</f>
        <v>00</v>
      </c>
    </row>
    <row r="244" spans="1:42" ht="15.75" customHeight="1" x14ac:dyDescent="0.35">
      <c r="A244" s="73" t="s">
        <v>5484</v>
      </c>
      <c r="B244" s="73" t="str">
        <f>TEXT(Table13[[#This Row],[Kod EAN 
(Sku)]],"0000000000000")</f>
        <v>3086123714533</v>
      </c>
      <c r="C244" s="78" t="str">
        <f>IF(AND(Table13[[#This Row],[Kod EAN 
(Szt)]]&lt;&gt;0,Table13[[#This Row],[Kod EAN 
(Szt)]]&lt;&gt;"0"),TEXT(Table13[[#This Row],[Kod EAN 
(Szt)]],"0000000000000"),"")</f>
        <v/>
      </c>
      <c r="D244" s="79" t="s">
        <v>822</v>
      </c>
      <c r="E244" s="27" t="s">
        <v>7</v>
      </c>
      <c r="F244" s="28" t="s">
        <v>89</v>
      </c>
      <c r="G244" s="29"/>
      <c r="H244" s="66">
        <v>24.46</v>
      </c>
      <c r="I244" s="67"/>
      <c r="J244" s="51">
        <f>Table13[[#This Row],[Cena Netto]]*(1-Table13[[#This Row],[Rabat Długoterminowy]])</f>
        <v>24.46</v>
      </c>
      <c r="K244" s="80">
        <f>IF(TRIM($D$8)='Payment Term'!A$1,1-(1-$D$9)*(1-2%),$D$9)</f>
        <v>0.25</v>
      </c>
      <c r="L244" s="35">
        <v>0.15</v>
      </c>
      <c r="M244" s="81">
        <f>1-(1-Table13[[#This Row],[Rabat Długoterminowy]])*(1-Table13[[#This Row],[Dodatkowy rabat kwartału (składany)]])</f>
        <v>0.15000000000000002</v>
      </c>
      <c r="N244" s="52">
        <v>0</v>
      </c>
      <c r="O244" s="31">
        <f>ROUND(Table13[[#This Row],[Cena Netto Po Rabacie Długoterminowym]]*(1-Table13[[#This Row],[Rabat Podstawowy]])*(1-Table13[[#This Row],[Dodatkowy rabat kwartału (składany)]])*(1-Table13[[#This Row],[Rabat Indywidualny]]),2)</f>
        <v>15.59</v>
      </c>
      <c r="P244" s="31">
        <f>Table13[[#This Row],[Сena SKU Po Wszystkich Rabatach]]/Table13[[#This Row],[Szt/
Opak.]]</f>
        <v>15.59</v>
      </c>
      <c r="Q244" s="94" t="s">
        <v>6200</v>
      </c>
      <c r="R244" s="36" t="s">
        <v>2440</v>
      </c>
      <c r="S244" s="91">
        <f>IF(ISERROR(Table13[[#This Row],[W Inner]]),Table13[[#This Row],[W Outer]],IF(AND(Table13[[#This Row],[W Inner]]&gt;0,Table13[[#This Row],[W Inner]]&lt;&gt;"0"),Table13[[#This Row],[W Inner]],Table13[[#This Row],[W Outer]]))</f>
        <v>10</v>
      </c>
      <c r="T244" s="86"/>
      <c r="U2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4" s="49">
        <f>IF(Table13[[#This Row],[Zamówienie - Ilosc SKU '[Szt']]]=0,0,MOD(Table13[[#This Row],[Zamówienie - Ilosc SKU '[Szt']]],Table13[[#This Row],[Min. Ilość Zam. Sku]])-0.5)</f>
        <v>0</v>
      </c>
      <c r="W244" s="31">
        <f>Table13[[#This Row],[Сena SKU Po Wszystkich Rabatach]]*U244</f>
        <v>0</v>
      </c>
      <c r="X244" s="33" t="str">
        <f>IF(Table13[[#This Row],[Zamówienie - Ilosc SKU '[Szt']]]=0,"Niezamówione produkty","Zamówione produkty")</f>
        <v>Niezamówione produkty</v>
      </c>
      <c r="Y244" s="34" t="s">
        <v>90</v>
      </c>
      <c r="Z244" s="34">
        <v>10</v>
      </c>
      <c r="AA244" s="34">
        <v>350</v>
      </c>
      <c r="AB244" s="34">
        <v>1750</v>
      </c>
      <c r="AC244" s="34">
        <f>+Table13[[#This Row],[Na Palecie]]/Table13[[#This Row],[W Outer]]</f>
        <v>175</v>
      </c>
      <c r="AD244" s="34">
        <f>+Table13[[#This Row],[Na Palecie]]/Table13[[#This Row],[Na 
Warstwie]]</f>
        <v>5</v>
      </c>
      <c r="AE244" s="37" t="s">
        <v>823</v>
      </c>
      <c r="AF244" s="37" t="s">
        <v>90</v>
      </c>
      <c r="AG244" s="37" t="s">
        <v>824</v>
      </c>
      <c r="AH244" s="37" t="s">
        <v>825</v>
      </c>
      <c r="AI244" s="37"/>
      <c r="AJ244" s="37" t="s">
        <v>6699</v>
      </c>
      <c r="AK244" s="37" t="s">
        <v>796</v>
      </c>
      <c r="AL244" s="37" t="str">
        <f>_xlfn.XLOOKUP(Table13[[#This Row],[Rabat Indywidualny]],'PC2 code'!A:A,'PC2 code'!B:B,0)</f>
        <v>00</v>
      </c>
    </row>
    <row r="245" spans="1:42" ht="15.75" customHeight="1" x14ac:dyDescent="0.35">
      <c r="A245" s="73" t="s">
        <v>5485</v>
      </c>
      <c r="B245" s="73" t="str">
        <f>TEXT(Table13[[#This Row],[Kod EAN 
(Sku)]],"0000000000000")</f>
        <v>3441921013828</v>
      </c>
      <c r="C245" s="78" t="str">
        <f>IF(AND(Table13[[#This Row],[Kod EAN 
(Szt)]]&lt;&gt;0,Table13[[#This Row],[Kod EAN 
(Szt)]]&lt;&gt;"0"),TEXT(Table13[[#This Row],[Kod EAN 
(Szt)]],"0000000000000"),"")</f>
        <v/>
      </c>
      <c r="D245" s="79" t="s">
        <v>6032</v>
      </c>
      <c r="E245" s="27" t="s">
        <v>7</v>
      </c>
      <c r="F245" s="28" t="s">
        <v>89</v>
      </c>
      <c r="G245" s="29"/>
      <c r="H245" s="66">
        <v>3.4</v>
      </c>
      <c r="I245" s="67"/>
      <c r="J245" s="51">
        <f>Table13[[#This Row],[Cena Netto]]*(1-Table13[[#This Row],[Rabat Długoterminowy]])</f>
        <v>3.4</v>
      </c>
      <c r="K245" s="80">
        <f>IF(TRIM($D$8)='Payment Term'!A$1,1-(1-$D$9)*(1-2%),$D$9)</f>
        <v>0.25</v>
      </c>
      <c r="L245" s="35">
        <v>0.15</v>
      </c>
      <c r="M245" s="81">
        <f>1-(1-Table13[[#This Row],[Rabat Długoterminowy]])*(1-Table13[[#This Row],[Dodatkowy rabat kwartału (składany)]])</f>
        <v>0.15000000000000002</v>
      </c>
      <c r="N245" s="52">
        <v>0</v>
      </c>
      <c r="O245" s="31">
        <f>ROUND(Table13[[#This Row],[Cena Netto Po Rabacie Długoterminowym]]*(1-Table13[[#This Row],[Rabat Podstawowy]])*(1-Table13[[#This Row],[Dodatkowy rabat kwartału (składany)]])*(1-Table13[[#This Row],[Rabat Indywidualny]]),2)</f>
        <v>2.17</v>
      </c>
      <c r="P245" s="31">
        <f>Table13[[#This Row],[Сena SKU Po Wszystkich Rabatach]]/Table13[[#This Row],[Szt/
Opak.]]</f>
        <v>0.36166666666666664</v>
      </c>
      <c r="Q245" s="94" t="s">
        <v>6204</v>
      </c>
      <c r="R245" s="36" t="s">
        <v>6200</v>
      </c>
      <c r="S245" s="91">
        <f>IF(ISERROR(Table13[[#This Row],[W Inner]]),Table13[[#This Row],[W Outer]],IF(AND(Table13[[#This Row],[W Inner]]&gt;0,Table13[[#This Row],[W Inner]]&lt;&gt;"0"),Table13[[#This Row],[W Inner]],Table13[[#This Row],[W Outer]]))</f>
        <v>1000</v>
      </c>
      <c r="T245" s="86"/>
      <c r="U2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5" s="49">
        <f>IF(Table13[[#This Row],[Zamówienie - Ilosc SKU '[Szt']]]=0,0,MOD(Table13[[#This Row],[Zamówienie - Ilosc SKU '[Szt']]],Table13[[#This Row],[Min. Ilość Zam. Sku]])-0.5)</f>
        <v>0</v>
      </c>
      <c r="W245" s="31">
        <f>Table13[[#This Row],[Сena SKU Po Wszystkich Rabatach]]*U245</f>
        <v>0</v>
      </c>
      <c r="X245" s="33" t="str">
        <f>IF(Table13[[#This Row],[Zamówienie - Ilosc SKU '[Szt']]]=0,"Niezamówione produkty","Zamówione produkty")</f>
        <v>Niezamówione produkty</v>
      </c>
      <c r="Y245" s="34" t="s">
        <v>90</v>
      </c>
      <c r="Z245" s="34">
        <v>1000</v>
      </c>
      <c r="AA245" s="34">
        <v>9000</v>
      </c>
      <c r="AB245" s="34">
        <v>36000</v>
      </c>
      <c r="AC245" s="34">
        <f>+Table13[[#This Row],[Na Palecie]]/Table13[[#This Row],[W Outer]]</f>
        <v>36</v>
      </c>
      <c r="AD245" s="34">
        <f>+Table13[[#This Row],[Na Palecie]]/Table13[[#This Row],[Na 
Warstwie]]</f>
        <v>4</v>
      </c>
      <c r="AE245" s="37" t="s">
        <v>826</v>
      </c>
      <c r="AF245" s="37" t="s">
        <v>90</v>
      </c>
      <c r="AG245" s="37" t="s">
        <v>827</v>
      </c>
      <c r="AH245" s="37" t="s">
        <v>828</v>
      </c>
      <c r="AI245" s="37"/>
      <c r="AJ245" s="37" t="s">
        <v>6699</v>
      </c>
      <c r="AK245" s="37" t="s">
        <v>801</v>
      </c>
      <c r="AL245" s="37" t="str">
        <f>_xlfn.XLOOKUP(Table13[[#This Row],[Rabat Indywidualny]],'PC2 code'!A:A,'PC2 code'!B:B,0)</f>
        <v>00</v>
      </c>
    </row>
    <row r="246" spans="1:42" s="64" customFormat="1" ht="15.75" customHeight="1" x14ac:dyDescent="0.35">
      <c r="A246" s="73" t="s">
        <v>5486</v>
      </c>
      <c r="B246" s="73" t="str">
        <f>TEXT(Table13[[#This Row],[Kod EAN 
(Sku)]],"0000000000000")</f>
        <v>3086126732916</v>
      </c>
      <c r="C246" s="78" t="str">
        <f>IF(AND(Table13[[#This Row],[Kod EAN 
(Szt)]]&lt;&gt;0,Table13[[#This Row],[Kod EAN 
(Szt)]]&lt;&gt;"0"),TEXT(Table13[[#This Row],[Kod EAN 
(Szt)]],"0000000000000"),"")</f>
        <v/>
      </c>
      <c r="D246" s="79" t="s">
        <v>829</v>
      </c>
      <c r="E246" s="27" t="s">
        <v>7</v>
      </c>
      <c r="F246" s="28" t="s">
        <v>89</v>
      </c>
      <c r="G246" s="29"/>
      <c r="H246" s="66">
        <v>11.85</v>
      </c>
      <c r="I246" s="67"/>
      <c r="J246" s="51">
        <f>Table13[[#This Row],[Cena Netto]]*(1-Table13[[#This Row],[Rabat Długoterminowy]])</f>
        <v>11.85</v>
      </c>
      <c r="K246" s="80">
        <f>IF(TRIM($D$8)='Payment Term'!A$1,1-(1-$D$9)*(1-2%),$D$9)</f>
        <v>0.25</v>
      </c>
      <c r="L246" s="35">
        <v>0.15</v>
      </c>
      <c r="M246" s="81">
        <f>1-(1-Table13[[#This Row],[Rabat Długoterminowy]])*(1-Table13[[#This Row],[Dodatkowy rabat kwartału (składany)]])</f>
        <v>0.15000000000000002</v>
      </c>
      <c r="N246" s="52">
        <v>0</v>
      </c>
      <c r="O246" s="31">
        <f>ROUND(Table13[[#This Row],[Cena Netto Po Rabacie Długoterminowym]]*(1-Table13[[#This Row],[Rabat Podstawowy]])*(1-Table13[[#This Row],[Dodatkowy rabat kwartału (składany)]])*(1-Table13[[#This Row],[Rabat Indywidualny]]),2)</f>
        <v>7.55</v>
      </c>
      <c r="P246" s="31">
        <f>Table13[[#This Row],[Сena SKU Po Wszystkich Rabatach]]/Table13[[#This Row],[Szt/
Opak.]]</f>
        <v>0.31458333333333333</v>
      </c>
      <c r="Q246" s="94" t="s">
        <v>2468</v>
      </c>
      <c r="R246" s="36" t="s">
        <v>2468</v>
      </c>
      <c r="S246" s="91">
        <f>IF(ISERROR(Table13[[#This Row],[W Inner]]),Table13[[#This Row],[W Outer]],IF(AND(Table13[[#This Row],[W Inner]]&gt;0,Table13[[#This Row],[W Inner]]&lt;&gt;"0"),Table13[[#This Row],[W Inner]],Table13[[#This Row],[W Outer]]))</f>
        <v>24</v>
      </c>
      <c r="T246" s="86"/>
      <c r="U2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6" s="49">
        <f>IF(Table13[[#This Row],[Zamówienie - Ilosc SKU '[Szt']]]=0,0,MOD(Table13[[#This Row],[Zamówienie - Ilosc SKU '[Szt']]],Table13[[#This Row],[Min. Ilość Zam. Sku]])-0.5)</f>
        <v>0</v>
      </c>
      <c r="W246" s="31">
        <f>Table13[[#This Row],[Сena SKU Po Wszystkich Rabatach]]*U246</f>
        <v>0</v>
      </c>
      <c r="X246" s="33" t="str">
        <f>IF(Table13[[#This Row],[Zamówienie - Ilosc SKU '[Szt']]]=0,"Niezamówione produkty","Zamówione produkty")</f>
        <v>Niezamówione produkty</v>
      </c>
      <c r="Y246" s="34" t="s">
        <v>90</v>
      </c>
      <c r="Z246" s="34">
        <v>24</v>
      </c>
      <c r="AA246" s="34">
        <v>456</v>
      </c>
      <c r="AB246" s="34">
        <v>2280</v>
      </c>
      <c r="AC246" s="34">
        <f>+Table13[[#This Row],[Na Palecie]]/Table13[[#This Row],[W Outer]]</f>
        <v>95</v>
      </c>
      <c r="AD246" s="34">
        <f>+Table13[[#This Row],[Na Palecie]]/Table13[[#This Row],[Na 
Warstwie]]</f>
        <v>5</v>
      </c>
      <c r="AE246" s="37" t="s">
        <v>830</v>
      </c>
      <c r="AF246" s="37" t="s">
        <v>90</v>
      </c>
      <c r="AG246" s="37" t="s">
        <v>831</v>
      </c>
      <c r="AH246" s="37" t="s">
        <v>832</v>
      </c>
      <c r="AI246" s="37"/>
      <c r="AJ246" s="37" t="s">
        <v>6699</v>
      </c>
      <c r="AK246" s="37" t="s">
        <v>801</v>
      </c>
      <c r="AL246" s="37" t="str">
        <f>_xlfn.XLOOKUP(Table13[[#This Row],[Rabat Indywidualny]],'PC2 code'!A:A,'PC2 code'!B:B,0)</f>
        <v>00</v>
      </c>
      <c r="AM246" s="9"/>
      <c r="AP246" s="9"/>
    </row>
    <row r="247" spans="1:42" ht="15.75" customHeight="1" x14ac:dyDescent="0.35">
      <c r="A247" s="73" t="s">
        <v>5487</v>
      </c>
      <c r="B247" s="73" t="str">
        <f>TEXT(Table13[[#This Row],[Kod EAN 
(Sku)]],"0000000000000")</f>
        <v>3441921223500</v>
      </c>
      <c r="C247" s="78" t="str">
        <f>IF(AND(Table13[[#This Row],[Kod EAN 
(Szt)]]&lt;&gt;0,Table13[[#This Row],[Kod EAN 
(Szt)]]&lt;&gt;"0"),TEXT(Table13[[#This Row],[Kod EAN 
(Szt)]],"0000000000000"),"")</f>
        <v/>
      </c>
      <c r="D247" s="79" t="s">
        <v>833</v>
      </c>
      <c r="E247" s="27" t="s">
        <v>7</v>
      </c>
      <c r="F247" s="28" t="s">
        <v>89</v>
      </c>
      <c r="G247" s="29"/>
      <c r="H247" s="66">
        <v>6.27</v>
      </c>
      <c r="I247" s="67"/>
      <c r="J247" s="51">
        <f>Table13[[#This Row],[Cena Netto]]*(1-Table13[[#This Row],[Rabat Długoterminowy]])</f>
        <v>6.27</v>
      </c>
      <c r="K247" s="80">
        <f>IF(TRIM($D$8)='Payment Term'!A$1,1-(1-$D$9)*(1-2%),$D$9)</f>
        <v>0.25</v>
      </c>
      <c r="L247" s="35">
        <v>0.15</v>
      </c>
      <c r="M247" s="81">
        <f>1-(1-Table13[[#This Row],[Rabat Długoterminowy]])*(1-Table13[[#This Row],[Dodatkowy rabat kwartału (składany)]])</f>
        <v>0.15000000000000002</v>
      </c>
      <c r="N247" s="52">
        <v>0</v>
      </c>
      <c r="O247" s="31">
        <f>ROUND(Table13[[#This Row],[Cena Netto Po Rabacie Długoterminowym]]*(1-Table13[[#This Row],[Rabat Podstawowy]])*(1-Table13[[#This Row],[Dodatkowy rabat kwartału (składany)]])*(1-Table13[[#This Row],[Rabat Indywidualny]]),2)</f>
        <v>4</v>
      </c>
      <c r="P247" s="31">
        <f>Table13[[#This Row],[Сena SKU Po Wszystkich Rabatach]]/Table13[[#This Row],[Szt/
Opak.]]</f>
        <v>2</v>
      </c>
      <c r="Q247" s="94" t="s">
        <v>6205</v>
      </c>
      <c r="R247" s="36" t="s">
        <v>2470</v>
      </c>
      <c r="S247" s="91">
        <f>IF(ISERROR(Table13[[#This Row],[W Inner]]),Table13[[#This Row],[W Outer]],IF(AND(Table13[[#This Row],[W Inner]]&gt;0,Table13[[#This Row],[W Inner]]&lt;&gt;"0"),Table13[[#This Row],[W Inner]],Table13[[#This Row],[W Outer]]))</f>
        <v>25</v>
      </c>
      <c r="T247" s="86"/>
      <c r="U2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7" s="49">
        <f>IF(Table13[[#This Row],[Zamówienie - Ilosc SKU '[Szt']]]=0,0,MOD(Table13[[#This Row],[Zamówienie - Ilosc SKU '[Szt']]],Table13[[#This Row],[Min. Ilość Zam. Sku]])-0.5)</f>
        <v>0</v>
      </c>
      <c r="W247" s="31">
        <f>Table13[[#This Row],[Сena SKU Po Wszystkich Rabatach]]*U247</f>
        <v>0</v>
      </c>
      <c r="X247" s="33" t="str">
        <f>IF(Table13[[#This Row],[Zamówienie - Ilosc SKU '[Szt']]]=0,"Niezamówione produkty","Zamówione produkty")</f>
        <v>Niezamówione produkty</v>
      </c>
      <c r="Y247" s="34" t="s">
        <v>90</v>
      </c>
      <c r="Z247" s="34">
        <v>25</v>
      </c>
      <c r="AA247" s="34">
        <v>600</v>
      </c>
      <c r="AB247" s="34">
        <v>4800</v>
      </c>
      <c r="AC247" s="34">
        <f>+Table13[[#This Row],[Na Palecie]]/Table13[[#This Row],[W Outer]]</f>
        <v>192</v>
      </c>
      <c r="AD247" s="34">
        <f>+Table13[[#This Row],[Na Palecie]]/Table13[[#This Row],[Na 
Warstwie]]</f>
        <v>8</v>
      </c>
      <c r="AE247" s="37" t="s">
        <v>834</v>
      </c>
      <c r="AF247" s="37" t="s">
        <v>90</v>
      </c>
      <c r="AG247" s="37" t="s">
        <v>835</v>
      </c>
      <c r="AH247" s="37" t="s">
        <v>836</v>
      </c>
      <c r="AI247" s="37"/>
      <c r="AJ247" s="37" t="s">
        <v>6700</v>
      </c>
      <c r="AK247" s="37" t="s">
        <v>722</v>
      </c>
      <c r="AL247" s="37" t="str">
        <f>_xlfn.XLOOKUP(Table13[[#This Row],[Rabat Indywidualny]],'PC2 code'!A:A,'PC2 code'!B:B,0)</f>
        <v>00</v>
      </c>
    </row>
    <row r="248" spans="1:42" ht="15.75" customHeight="1" x14ac:dyDescent="0.35">
      <c r="A248" s="73" t="s">
        <v>5488</v>
      </c>
      <c r="B248" s="73" t="str">
        <f>TEXT(Table13[[#This Row],[Kod EAN 
(Sku)]],"0000000000000")</f>
        <v>3086126784311</v>
      </c>
      <c r="C248" s="78" t="str">
        <f>IF(AND(Table13[[#This Row],[Kod EAN 
(Szt)]]&lt;&gt;0,Table13[[#This Row],[Kod EAN 
(Szt)]]&lt;&gt;"0"),TEXT(Table13[[#This Row],[Kod EAN 
(Szt)]],"0000000000000"),"")</f>
        <v>3086126743745</v>
      </c>
      <c r="D248" s="79" t="s">
        <v>837</v>
      </c>
      <c r="E248" s="27" t="s">
        <v>7</v>
      </c>
      <c r="F248" s="28" t="s">
        <v>89</v>
      </c>
      <c r="G248" s="29"/>
      <c r="H248" s="66">
        <v>152.66999999999999</v>
      </c>
      <c r="I248" s="67"/>
      <c r="J248" s="51">
        <f>Table13[[#This Row],[Cena Netto]]*(1-Table13[[#This Row],[Rabat Długoterminowy]])</f>
        <v>152.66999999999999</v>
      </c>
      <c r="K248" s="80">
        <f>IF(TRIM($D$8)='Payment Term'!A$1,1-(1-$D$9)*(1-2%),$D$9)</f>
        <v>0.25</v>
      </c>
      <c r="L248" s="35">
        <v>0.15</v>
      </c>
      <c r="M248" s="81">
        <f>1-(1-Table13[[#This Row],[Rabat Długoterminowy]])*(1-Table13[[#This Row],[Dodatkowy rabat kwartału (składany)]])</f>
        <v>0.15000000000000002</v>
      </c>
      <c r="N248" s="52">
        <v>0</v>
      </c>
      <c r="O248" s="31">
        <f>ROUND(Table13[[#This Row],[Cena Netto Po Rabacie Długoterminowym]]*(1-Table13[[#This Row],[Rabat Podstawowy]])*(1-Table13[[#This Row],[Dodatkowy rabat kwartału (składany)]])*(1-Table13[[#This Row],[Rabat Indywidualny]]),2)</f>
        <v>97.33</v>
      </c>
      <c r="P248" s="31">
        <f>Table13[[#This Row],[Сena SKU Po Wszystkich Rabatach]]/Table13[[#This Row],[Szt/
Opak.]]</f>
        <v>1.6221666666666665</v>
      </c>
      <c r="Q248" s="94" t="s">
        <v>2540</v>
      </c>
      <c r="R248" s="36" t="s">
        <v>6200</v>
      </c>
      <c r="S248" s="91">
        <f>IF(ISERROR(Table13[[#This Row],[W Inner]]),Table13[[#This Row],[W Outer]],IF(AND(Table13[[#This Row],[W Inner]]&gt;0,Table13[[#This Row],[W Inner]]&lt;&gt;"0"),Table13[[#This Row],[W Inner]],Table13[[#This Row],[W Outer]]))</f>
        <v>12</v>
      </c>
      <c r="T248" s="86"/>
      <c r="U2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8" s="49">
        <f>IF(Table13[[#This Row],[Zamówienie - Ilosc SKU '[Szt']]]=0,0,MOD(Table13[[#This Row],[Zamówienie - Ilosc SKU '[Szt']]],Table13[[#This Row],[Min. Ilość Zam. Sku]])-0.5)</f>
        <v>0</v>
      </c>
      <c r="W248" s="31">
        <f>Table13[[#This Row],[Сena SKU Po Wszystkich Rabatach]]*U248</f>
        <v>0</v>
      </c>
      <c r="X248" s="33" t="str">
        <f>IF(Table13[[#This Row],[Zamówienie - Ilosc SKU '[Szt']]]=0,"Niezamówione produkty","Zamówione produkty")</f>
        <v>Niezamówione produkty</v>
      </c>
      <c r="Y248" s="34" t="s">
        <v>90</v>
      </c>
      <c r="Z248" s="34">
        <v>12</v>
      </c>
      <c r="AA248" s="34">
        <v>96</v>
      </c>
      <c r="AB248" s="34">
        <v>480</v>
      </c>
      <c r="AC248" s="34">
        <f>+Table13[[#This Row],[Na Palecie]]/Table13[[#This Row],[W Outer]]</f>
        <v>40</v>
      </c>
      <c r="AD248" s="34">
        <f>+Table13[[#This Row],[Na Palecie]]/Table13[[#This Row],[Na 
Warstwie]]</f>
        <v>5</v>
      </c>
      <c r="AE248" s="37" t="s">
        <v>838</v>
      </c>
      <c r="AF248" s="37" t="s">
        <v>839</v>
      </c>
      <c r="AG248" s="37" t="s">
        <v>840</v>
      </c>
      <c r="AH248" s="37" t="s">
        <v>841</v>
      </c>
      <c r="AI248" s="37"/>
      <c r="AJ248" s="37" t="s">
        <v>6700</v>
      </c>
      <c r="AK248" s="37" t="s">
        <v>722</v>
      </c>
      <c r="AL248" s="37" t="str">
        <f>_xlfn.XLOOKUP(Table13[[#This Row],[Rabat Indywidualny]],'PC2 code'!A:A,'PC2 code'!B:B,0)</f>
        <v>00</v>
      </c>
    </row>
    <row r="249" spans="1:42" ht="15.75" customHeight="1" x14ac:dyDescent="0.35">
      <c r="A249" s="73" t="s">
        <v>5489</v>
      </c>
      <c r="B249" s="73" t="str">
        <f>TEXT(Table13[[#This Row],[Kod EAN 
(Sku)]],"0000000000000")</f>
        <v>3086123342781</v>
      </c>
      <c r="C249" s="78" t="str">
        <f>IF(AND(Table13[[#This Row],[Kod EAN 
(Szt)]]&lt;&gt;0,Table13[[#This Row],[Kod EAN 
(Szt)]]&lt;&gt;"0"),TEXT(Table13[[#This Row],[Kod EAN 
(Szt)]],"0000000000000"),"")</f>
        <v/>
      </c>
      <c r="D249" s="79" t="s">
        <v>544</v>
      </c>
      <c r="E249" s="27" t="s">
        <v>7</v>
      </c>
      <c r="F249" s="28" t="s">
        <v>89</v>
      </c>
      <c r="G249" s="29"/>
      <c r="H249" s="66">
        <v>4.01</v>
      </c>
      <c r="I249" s="67"/>
      <c r="J249" s="51">
        <f>Table13[[#This Row],[Cena Netto]]*(1-Table13[[#This Row],[Rabat Długoterminowy]])</f>
        <v>4.01</v>
      </c>
      <c r="K249" s="80">
        <f>IF(TRIM($D$8)='Payment Term'!A$1,1-(1-$D$9)*(1-2%),$D$9)</f>
        <v>0.25</v>
      </c>
      <c r="L249" s="35"/>
      <c r="M249" s="81">
        <f>1-(1-Table13[[#This Row],[Rabat Długoterminowy]])*(1-Table13[[#This Row],[Dodatkowy rabat kwartału (składany)]])</f>
        <v>0</v>
      </c>
      <c r="N249" s="52">
        <v>0</v>
      </c>
      <c r="O249" s="31">
        <f>ROUND(Table13[[#This Row],[Cena Netto Po Rabacie Długoterminowym]]*(1-Table13[[#This Row],[Rabat Podstawowy]])*(1-Table13[[#This Row],[Dodatkowy rabat kwartału (składany)]])*(1-Table13[[#This Row],[Rabat Indywidualny]]),2)</f>
        <v>3.01</v>
      </c>
      <c r="P249" s="31">
        <f>Table13[[#This Row],[Сena SKU Po Wszystkich Rabatach]]/Table13[[#This Row],[Szt/
Opak.]]</f>
        <v>1.5049999999999999</v>
      </c>
      <c r="Q249" s="94" t="s">
        <v>6205</v>
      </c>
      <c r="R249" s="36" t="s">
        <v>2460</v>
      </c>
      <c r="S249" s="91">
        <f>IF(ISERROR(Table13[[#This Row],[W Inner]]),Table13[[#This Row],[W Outer]],IF(AND(Table13[[#This Row],[W Inner]]&gt;0,Table13[[#This Row],[W Inner]]&lt;&gt;"0"),Table13[[#This Row],[W Inner]],Table13[[#This Row],[W Outer]]))</f>
        <v>20</v>
      </c>
      <c r="T249" s="86"/>
      <c r="U2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49" s="49">
        <f>IF(Table13[[#This Row],[Zamówienie - Ilosc SKU '[Szt']]]=0,0,MOD(Table13[[#This Row],[Zamówienie - Ilosc SKU '[Szt']]],Table13[[#This Row],[Min. Ilość Zam. Sku]])-0.5)</f>
        <v>0</v>
      </c>
      <c r="W249" s="31">
        <f>Table13[[#This Row],[Сena SKU Po Wszystkich Rabatach]]*U249</f>
        <v>0</v>
      </c>
      <c r="X249" s="33" t="str">
        <f>IF(Table13[[#This Row],[Zamówienie - Ilosc SKU '[Szt']]]=0,"Niezamówione produkty","Zamówione produkty")</f>
        <v>Niezamówione produkty</v>
      </c>
      <c r="Y249" s="34" t="s">
        <v>90</v>
      </c>
      <c r="Z249" s="34">
        <v>20</v>
      </c>
      <c r="AA249" s="34">
        <v>560</v>
      </c>
      <c r="AB249" s="34">
        <v>3360</v>
      </c>
      <c r="AC249" s="34">
        <f>+Table13[[#This Row],[Na Palecie]]/Table13[[#This Row],[W Outer]]</f>
        <v>168</v>
      </c>
      <c r="AD249" s="34">
        <f>+Table13[[#This Row],[Na Palecie]]/Table13[[#This Row],[Na 
Warstwie]]</f>
        <v>6</v>
      </c>
      <c r="AE249" s="37" t="s">
        <v>545</v>
      </c>
      <c r="AF249" s="37" t="s">
        <v>90</v>
      </c>
      <c r="AG249" s="37" t="s">
        <v>546</v>
      </c>
      <c r="AH249" s="37" t="s">
        <v>547</v>
      </c>
      <c r="AI249" s="37"/>
      <c r="AJ249" s="37" t="s">
        <v>6697</v>
      </c>
      <c r="AK249" s="37" t="s">
        <v>548</v>
      </c>
      <c r="AL249" s="37" t="str">
        <f>_xlfn.XLOOKUP(Table13[[#This Row],[Rabat Indywidualny]],'PC2 code'!A:A,'PC2 code'!B:B,0)</f>
        <v>00</v>
      </c>
    </row>
    <row r="250" spans="1:42" ht="15.75" customHeight="1" x14ac:dyDescent="0.35">
      <c r="A250" s="73" t="s">
        <v>5490</v>
      </c>
      <c r="B250" s="73" t="str">
        <f>TEXT(Table13[[#This Row],[Kod EAN 
(Sku)]],"0000000000000")</f>
        <v>3086123342798</v>
      </c>
      <c r="C250" s="78" t="str">
        <f>IF(AND(Table13[[#This Row],[Kod EAN 
(Szt)]]&lt;&gt;0,Table13[[#This Row],[Kod EAN 
(Szt)]]&lt;&gt;"0"),TEXT(Table13[[#This Row],[Kod EAN 
(Szt)]],"0000000000000"),"")</f>
        <v>3086123345768</v>
      </c>
      <c r="D250" s="79" t="s">
        <v>549</v>
      </c>
      <c r="E250" s="27" t="s">
        <v>7</v>
      </c>
      <c r="F250" s="28" t="s">
        <v>89</v>
      </c>
      <c r="G250" s="29"/>
      <c r="H250" s="66">
        <v>18.329999999999998</v>
      </c>
      <c r="I250" s="67"/>
      <c r="J250" s="51">
        <f>Table13[[#This Row],[Cena Netto]]*(1-Table13[[#This Row],[Rabat Długoterminowy]])</f>
        <v>18.329999999999998</v>
      </c>
      <c r="K250" s="80">
        <f>IF(TRIM($D$8)='Payment Term'!A$1,1-(1-$D$9)*(1-2%),$D$9)</f>
        <v>0.25</v>
      </c>
      <c r="L250" s="35"/>
      <c r="M250" s="81">
        <f>1-(1-Table13[[#This Row],[Rabat Długoterminowy]])*(1-Table13[[#This Row],[Dodatkowy rabat kwartału (składany)]])</f>
        <v>0</v>
      </c>
      <c r="N250" s="52">
        <v>0</v>
      </c>
      <c r="O250" s="31">
        <f>ROUND(Table13[[#This Row],[Cena Netto Po Rabacie Długoterminowym]]*(1-Table13[[#This Row],[Rabat Podstawowy]])*(1-Table13[[#This Row],[Dodatkowy rabat kwartału (składany)]])*(1-Table13[[#This Row],[Rabat Indywidualny]]),2)</f>
        <v>13.75</v>
      </c>
      <c r="P250" s="31">
        <f>Table13[[#This Row],[Сena SKU Po Wszystkich Rabatach]]/Table13[[#This Row],[Szt/
Opak.]]</f>
        <v>1.1458333333333333</v>
      </c>
      <c r="Q250" s="94" t="s">
        <v>2444</v>
      </c>
      <c r="R250" s="36" t="s">
        <v>6200</v>
      </c>
      <c r="S250" s="91">
        <f>IF(ISERROR(Table13[[#This Row],[W Inner]]),Table13[[#This Row],[W Outer]],IF(AND(Table13[[#This Row],[W Inner]]&gt;0,Table13[[#This Row],[W Inner]]&lt;&gt;"0"),Table13[[#This Row],[W Inner]],Table13[[#This Row],[W Outer]]))</f>
        <v>20</v>
      </c>
      <c r="T250" s="86"/>
      <c r="U2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0" s="49">
        <f>IF(Table13[[#This Row],[Zamówienie - Ilosc SKU '[Szt']]]=0,0,MOD(Table13[[#This Row],[Zamówienie - Ilosc SKU '[Szt']]],Table13[[#This Row],[Min. Ilość Zam. Sku]])-0.5)</f>
        <v>0</v>
      </c>
      <c r="W250" s="31">
        <f>Table13[[#This Row],[Сena SKU Po Wszystkich Rabatach]]*U250</f>
        <v>0</v>
      </c>
      <c r="X250" s="33" t="str">
        <f>IF(Table13[[#This Row],[Zamówienie - Ilosc SKU '[Szt']]]=0,"Niezamówione produkty","Zamówione produkty")</f>
        <v>Niezamówione produkty</v>
      </c>
      <c r="Y250" s="34" t="s">
        <v>90</v>
      </c>
      <c r="Z250" s="34">
        <v>20</v>
      </c>
      <c r="AA250" s="34">
        <v>560</v>
      </c>
      <c r="AB250" s="34">
        <v>3360</v>
      </c>
      <c r="AC250" s="34">
        <f>+Table13[[#This Row],[Na Palecie]]/Table13[[#This Row],[W Outer]]</f>
        <v>168</v>
      </c>
      <c r="AD250" s="34">
        <f>+Table13[[#This Row],[Na Palecie]]/Table13[[#This Row],[Na 
Warstwie]]</f>
        <v>6</v>
      </c>
      <c r="AE250" s="37" t="s">
        <v>550</v>
      </c>
      <c r="AF250" s="37" t="s">
        <v>551</v>
      </c>
      <c r="AG250" s="37" t="s">
        <v>552</v>
      </c>
      <c r="AH250" s="37" t="s">
        <v>553</v>
      </c>
      <c r="AI250" s="37"/>
      <c r="AJ250" s="37" t="s">
        <v>6697</v>
      </c>
      <c r="AK250" s="37" t="s">
        <v>548</v>
      </c>
      <c r="AL250" s="37" t="str">
        <f>_xlfn.XLOOKUP(Table13[[#This Row],[Rabat Indywidualny]],'PC2 code'!A:A,'PC2 code'!B:B,0)</f>
        <v>00</v>
      </c>
    </row>
    <row r="251" spans="1:42" ht="15.75" customHeight="1" x14ac:dyDescent="0.35">
      <c r="A251" s="73" t="s">
        <v>5491</v>
      </c>
      <c r="B251" s="73" t="str">
        <f>TEXT(Table13[[#This Row],[Kod EAN 
(Sku)]],"0000000000000")</f>
        <v>3086123342804</v>
      </c>
      <c r="C251" s="78" t="str">
        <f>IF(AND(Table13[[#This Row],[Kod EAN 
(Szt)]]&lt;&gt;0,Table13[[#This Row],[Kod EAN 
(Szt)]]&lt;&gt;"0"),TEXT(Table13[[#This Row],[Kod EAN 
(Szt)]],"0000000000000"),"")</f>
        <v>3086123345775</v>
      </c>
      <c r="D251" s="79" t="s">
        <v>554</v>
      </c>
      <c r="E251" s="27" t="s">
        <v>7</v>
      </c>
      <c r="F251" s="28" t="s">
        <v>89</v>
      </c>
      <c r="G251" s="29"/>
      <c r="H251" s="66">
        <v>18.329999999999998</v>
      </c>
      <c r="I251" s="67"/>
      <c r="J251" s="51">
        <f>Table13[[#This Row],[Cena Netto]]*(1-Table13[[#This Row],[Rabat Długoterminowy]])</f>
        <v>18.329999999999998</v>
      </c>
      <c r="K251" s="80">
        <f>IF(TRIM($D$8)='Payment Term'!A$1,1-(1-$D$9)*(1-2%),$D$9)</f>
        <v>0.25</v>
      </c>
      <c r="L251" s="35"/>
      <c r="M251" s="81">
        <f>1-(1-Table13[[#This Row],[Rabat Długoterminowy]])*(1-Table13[[#This Row],[Dodatkowy rabat kwartału (składany)]])</f>
        <v>0</v>
      </c>
      <c r="N251" s="52">
        <v>0</v>
      </c>
      <c r="O251" s="31">
        <f>ROUND(Table13[[#This Row],[Cena Netto Po Rabacie Długoterminowym]]*(1-Table13[[#This Row],[Rabat Podstawowy]])*(1-Table13[[#This Row],[Dodatkowy rabat kwartału (składany)]])*(1-Table13[[#This Row],[Rabat Indywidualny]]),2)</f>
        <v>13.75</v>
      </c>
      <c r="P251" s="31">
        <f>Table13[[#This Row],[Сena SKU Po Wszystkich Rabatach]]/Table13[[#This Row],[Szt/
Opak.]]</f>
        <v>1.1458333333333333</v>
      </c>
      <c r="Q251" s="94" t="s">
        <v>2444</v>
      </c>
      <c r="R251" s="36" t="s">
        <v>6200</v>
      </c>
      <c r="S251" s="91">
        <f>IF(ISERROR(Table13[[#This Row],[W Inner]]),Table13[[#This Row],[W Outer]],IF(AND(Table13[[#This Row],[W Inner]]&gt;0,Table13[[#This Row],[W Inner]]&lt;&gt;"0"),Table13[[#This Row],[W Inner]],Table13[[#This Row],[W Outer]]))</f>
        <v>20</v>
      </c>
      <c r="T251" s="86"/>
      <c r="U2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1" s="49">
        <f>IF(Table13[[#This Row],[Zamówienie - Ilosc SKU '[Szt']]]=0,0,MOD(Table13[[#This Row],[Zamówienie - Ilosc SKU '[Szt']]],Table13[[#This Row],[Min. Ilość Zam. Sku]])-0.5)</f>
        <v>0</v>
      </c>
      <c r="W251" s="31">
        <f>Table13[[#This Row],[Сena SKU Po Wszystkich Rabatach]]*U251</f>
        <v>0</v>
      </c>
      <c r="X251" s="33" t="str">
        <f>IF(Table13[[#This Row],[Zamówienie - Ilosc SKU '[Szt']]]=0,"Niezamówione produkty","Zamówione produkty")</f>
        <v>Niezamówione produkty</v>
      </c>
      <c r="Y251" s="34" t="s">
        <v>90</v>
      </c>
      <c r="Z251" s="34">
        <v>20</v>
      </c>
      <c r="AA251" s="34">
        <v>560</v>
      </c>
      <c r="AB251" s="34">
        <v>3360</v>
      </c>
      <c r="AC251" s="34">
        <f>+Table13[[#This Row],[Na Palecie]]/Table13[[#This Row],[W Outer]]</f>
        <v>168</v>
      </c>
      <c r="AD251" s="34">
        <f>+Table13[[#This Row],[Na Palecie]]/Table13[[#This Row],[Na 
Warstwie]]</f>
        <v>6</v>
      </c>
      <c r="AE251" s="37" t="s">
        <v>555</v>
      </c>
      <c r="AF251" s="37" t="s">
        <v>556</v>
      </c>
      <c r="AG251" s="37" t="s">
        <v>557</v>
      </c>
      <c r="AH251" s="37" t="s">
        <v>558</v>
      </c>
      <c r="AI251" s="37"/>
      <c r="AJ251" s="37" t="s">
        <v>6697</v>
      </c>
      <c r="AK251" s="37" t="s">
        <v>548</v>
      </c>
      <c r="AL251" s="37" t="str">
        <f>_xlfn.XLOOKUP(Table13[[#This Row],[Rabat Indywidualny]],'PC2 code'!A:A,'PC2 code'!B:B,0)</f>
        <v>00</v>
      </c>
    </row>
    <row r="252" spans="1:42" ht="15.75" customHeight="1" x14ac:dyDescent="0.35">
      <c r="A252" s="73" t="s">
        <v>5492</v>
      </c>
      <c r="B252" s="73" t="str">
        <f>TEXT(Table13[[#This Row],[Kod EAN 
(Sku)]],"0000000000000")</f>
        <v>3270220049012</v>
      </c>
      <c r="C252" s="78" t="str">
        <f>IF(AND(Table13[[#This Row],[Kod EAN 
(Szt)]]&lt;&gt;0,Table13[[#This Row],[Kod EAN 
(Szt)]]&lt;&gt;"0"),TEXT(Table13[[#This Row],[Kod EAN 
(Szt)]],"0000000000000"),"")</f>
        <v/>
      </c>
      <c r="D252" s="79" t="s">
        <v>6033</v>
      </c>
      <c r="E252" s="27" t="s">
        <v>7</v>
      </c>
      <c r="F252" s="28" t="s">
        <v>89</v>
      </c>
      <c r="G252" s="29"/>
      <c r="H252" s="66">
        <v>9.0399999999999991</v>
      </c>
      <c r="I252" s="67"/>
      <c r="J252" s="51">
        <f>Table13[[#This Row],[Cena Netto]]*(1-Table13[[#This Row],[Rabat Długoterminowy]])</f>
        <v>9.0399999999999991</v>
      </c>
      <c r="K252" s="80">
        <f>IF(TRIM($D$8)='Payment Term'!A$1,1-(1-$D$9)*(1-2%),$D$9)</f>
        <v>0.25</v>
      </c>
      <c r="L252" s="35"/>
      <c r="M252" s="81">
        <f>1-(1-Table13[[#This Row],[Rabat Długoterminowy]])*(1-Table13[[#This Row],[Dodatkowy rabat kwartału (składany)]])</f>
        <v>0</v>
      </c>
      <c r="N252" s="52">
        <v>0</v>
      </c>
      <c r="O252" s="31">
        <f>ROUND(Table13[[#This Row],[Cena Netto Po Rabacie Długoterminowym]]*(1-Table13[[#This Row],[Rabat Podstawowy]])*(1-Table13[[#This Row],[Dodatkowy rabat kwartału (składany)]])*(1-Table13[[#This Row],[Rabat Indywidualny]]),2)</f>
        <v>6.78</v>
      </c>
      <c r="P252" s="31">
        <f>Table13[[#This Row],[Сena SKU Po Wszystkich Rabatach]]/Table13[[#This Row],[Szt/
Opak.]]</f>
        <v>1.6950000000000001</v>
      </c>
      <c r="Q252" s="94" t="s">
        <v>6198</v>
      </c>
      <c r="R252" s="36" t="s">
        <v>2470</v>
      </c>
      <c r="S252" s="91">
        <f>IF(ISERROR(Table13[[#This Row],[W Inner]]),Table13[[#This Row],[W Outer]],IF(AND(Table13[[#This Row],[W Inner]]&gt;0,Table13[[#This Row],[W Inner]]&lt;&gt;"0"),Table13[[#This Row],[W Inner]],Table13[[#This Row],[W Outer]]))</f>
        <v>25</v>
      </c>
      <c r="T252" s="86"/>
      <c r="U2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2" s="49">
        <f>IF(Table13[[#This Row],[Zamówienie - Ilosc SKU '[Szt']]]=0,0,MOD(Table13[[#This Row],[Zamówienie - Ilosc SKU '[Szt']]],Table13[[#This Row],[Min. Ilość Zam. Sku]])-0.5)</f>
        <v>0</v>
      </c>
      <c r="W252" s="31">
        <f>Table13[[#This Row],[Сena SKU Po Wszystkich Rabatach]]*U252</f>
        <v>0</v>
      </c>
      <c r="X252" s="33" t="str">
        <f>IF(Table13[[#This Row],[Zamówienie - Ilosc SKU '[Szt']]]=0,"Niezamówione produkty","Zamówione produkty")</f>
        <v>Niezamówione produkty</v>
      </c>
      <c r="Y252" s="34" t="s">
        <v>90</v>
      </c>
      <c r="Z252" s="34">
        <v>25</v>
      </c>
      <c r="AA252" s="34">
        <v>375</v>
      </c>
      <c r="AB252" s="34">
        <v>2625</v>
      </c>
      <c r="AC252" s="34">
        <f>+Table13[[#This Row],[Na Palecie]]/Table13[[#This Row],[W Outer]]</f>
        <v>105</v>
      </c>
      <c r="AD252" s="34">
        <f>+Table13[[#This Row],[Na Palecie]]/Table13[[#This Row],[Na 
Warstwie]]</f>
        <v>7</v>
      </c>
      <c r="AE252" s="37" t="s">
        <v>842</v>
      </c>
      <c r="AF252" s="37" t="s">
        <v>90</v>
      </c>
      <c r="AG252" s="37" t="s">
        <v>843</v>
      </c>
      <c r="AH252" s="37" t="s">
        <v>844</v>
      </c>
      <c r="AI252" s="37"/>
      <c r="AJ252" s="37" t="s">
        <v>6697</v>
      </c>
      <c r="AK252" s="37" t="s">
        <v>548</v>
      </c>
      <c r="AL252" s="37" t="str">
        <f>_xlfn.XLOOKUP(Table13[[#This Row],[Rabat Indywidualny]],'PC2 code'!A:A,'PC2 code'!B:B,0)</f>
        <v>00</v>
      </c>
    </row>
    <row r="253" spans="1:42" ht="15.75" customHeight="1" x14ac:dyDescent="0.35">
      <c r="A253" s="73" t="s">
        <v>5493</v>
      </c>
      <c r="B253" s="73" t="str">
        <f>TEXT(Table13[[#This Row],[Kod EAN 
(Sku)]],"0000000000000")</f>
        <v>3086123717527</v>
      </c>
      <c r="C253" s="78" t="str">
        <f>IF(AND(Table13[[#This Row],[Kod EAN 
(Szt)]]&lt;&gt;0,Table13[[#This Row],[Kod EAN 
(Szt)]]&lt;&gt;"0"),TEXT(Table13[[#This Row],[Kod EAN 
(Szt)]],"0000000000000"),"")</f>
        <v/>
      </c>
      <c r="D253" s="79" t="s">
        <v>6034</v>
      </c>
      <c r="E253" s="27" t="s">
        <v>7</v>
      </c>
      <c r="F253" s="28" t="s">
        <v>89</v>
      </c>
      <c r="G253" s="29"/>
      <c r="H253" s="66">
        <v>12.82</v>
      </c>
      <c r="I253" s="67"/>
      <c r="J253" s="51">
        <f>Table13[[#This Row],[Cena Netto]]*(1-Table13[[#This Row],[Rabat Długoterminowy]])</f>
        <v>12.82</v>
      </c>
      <c r="K253" s="80">
        <f>IF(TRIM($D$8)='Payment Term'!A$1,1-(1-$D$9)*(1-2%),$D$9)</f>
        <v>0.25</v>
      </c>
      <c r="L253" s="35"/>
      <c r="M253" s="81">
        <f>1-(1-Table13[[#This Row],[Rabat Długoterminowy]])*(1-Table13[[#This Row],[Dodatkowy rabat kwartału (składany)]])</f>
        <v>0</v>
      </c>
      <c r="N253" s="52">
        <v>0</v>
      </c>
      <c r="O253" s="31">
        <f>ROUND(Table13[[#This Row],[Cena Netto Po Rabacie Długoterminowym]]*(1-Table13[[#This Row],[Rabat Podstawowy]])*(1-Table13[[#This Row],[Dodatkowy rabat kwartału (składany)]])*(1-Table13[[#This Row],[Rabat Indywidualny]]),2)</f>
        <v>9.6199999999999992</v>
      </c>
      <c r="P253" s="31">
        <f>Table13[[#This Row],[Сena SKU Po Wszystkich Rabatach]]/Table13[[#This Row],[Szt/
Opak.]]</f>
        <v>1.6033333333333333</v>
      </c>
      <c r="Q253" s="94" t="s">
        <v>6204</v>
      </c>
      <c r="R253" s="36" t="s">
        <v>2470</v>
      </c>
      <c r="S253" s="91">
        <f>IF(ISERROR(Table13[[#This Row],[W Inner]]),Table13[[#This Row],[W Outer]],IF(AND(Table13[[#This Row],[W Inner]]&gt;0,Table13[[#This Row],[W Inner]]&lt;&gt;"0"),Table13[[#This Row],[W Inner]],Table13[[#This Row],[W Outer]]))</f>
        <v>25</v>
      </c>
      <c r="T253" s="86"/>
      <c r="U2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3" s="49">
        <f>IF(Table13[[#This Row],[Zamówienie - Ilosc SKU '[Szt']]]=0,0,MOD(Table13[[#This Row],[Zamówienie - Ilosc SKU '[Szt']]],Table13[[#This Row],[Min. Ilość Zam. Sku]])-0.5)</f>
        <v>0</v>
      </c>
      <c r="W253" s="31">
        <f>Table13[[#This Row],[Сena SKU Po Wszystkich Rabatach]]*U253</f>
        <v>0</v>
      </c>
      <c r="X253" s="33" t="str">
        <f>IF(Table13[[#This Row],[Zamówienie - Ilosc SKU '[Szt']]]=0,"Niezamówione produkty","Zamówione produkty")</f>
        <v>Niezamówione produkty</v>
      </c>
      <c r="Y253" s="34" t="s">
        <v>90</v>
      </c>
      <c r="Z253" s="34">
        <v>25</v>
      </c>
      <c r="AA253" s="34">
        <v>375</v>
      </c>
      <c r="AB253" s="34">
        <v>1875</v>
      </c>
      <c r="AC253" s="34">
        <f>+Table13[[#This Row],[Na Palecie]]/Table13[[#This Row],[W Outer]]</f>
        <v>75</v>
      </c>
      <c r="AD253" s="34">
        <f>+Table13[[#This Row],[Na Palecie]]/Table13[[#This Row],[Na 
Warstwie]]</f>
        <v>5</v>
      </c>
      <c r="AE253" s="37" t="s">
        <v>6248</v>
      </c>
      <c r="AF253" s="37" t="s">
        <v>90</v>
      </c>
      <c r="AG253" s="37" t="s">
        <v>6452</v>
      </c>
      <c r="AH253" s="37" t="s">
        <v>6453</v>
      </c>
      <c r="AI253" s="37"/>
      <c r="AJ253" s="37" t="s">
        <v>6697</v>
      </c>
      <c r="AK253" s="37" t="s">
        <v>548</v>
      </c>
      <c r="AL253" s="37" t="str">
        <f>_xlfn.XLOOKUP(Table13[[#This Row],[Rabat Indywidualny]],'PC2 code'!A:A,'PC2 code'!B:B,0)</f>
        <v>00</v>
      </c>
    </row>
    <row r="254" spans="1:42" s="64" customFormat="1" ht="15.75" customHeight="1" x14ac:dyDescent="0.35">
      <c r="A254" s="73" t="s">
        <v>5494</v>
      </c>
      <c r="B254" s="73" t="str">
        <f>TEXT(Table13[[#This Row],[Kod EAN 
(Sku)]],"0000000000000")</f>
        <v>3086123717534</v>
      </c>
      <c r="C254" s="78" t="str">
        <f>IF(AND(Table13[[#This Row],[Kod EAN 
(Szt)]]&lt;&gt;0,Table13[[#This Row],[Kod EAN 
(Szt)]]&lt;&gt;"0"),TEXT(Table13[[#This Row],[Kod EAN 
(Szt)]],"0000000000000"),"")</f>
        <v/>
      </c>
      <c r="D254" s="79" t="s">
        <v>6035</v>
      </c>
      <c r="E254" s="27" t="s">
        <v>7</v>
      </c>
      <c r="F254" s="28" t="s">
        <v>89</v>
      </c>
      <c r="G254" s="29"/>
      <c r="H254" s="66">
        <v>18.84</v>
      </c>
      <c r="I254" s="67"/>
      <c r="J254" s="51">
        <f>Table13[[#This Row],[Cena Netto]]*(1-Table13[[#This Row],[Rabat Długoterminowy]])</f>
        <v>18.84</v>
      </c>
      <c r="K254" s="80">
        <f>IF(TRIM($D$8)='Payment Term'!A$1,1-(1-$D$9)*(1-2%),$D$9)</f>
        <v>0.25</v>
      </c>
      <c r="L254" s="35"/>
      <c r="M254" s="81">
        <f>1-(1-Table13[[#This Row],[Rabat Długoterminowy]])*(1-Table13[[#This Row],[Dodatkowy rabat kwartału (składany)]])</f>
        <v>0</v>
      </c>
      <c r="N254" s="52">
        <v>0</v>
      </c>
      <c r="O254" s="31">
        <f>ROUND(Table13[[#This Row],[Cena Netto Po Rabacie Długoterminowym]]*(1-Table13[[#This Row],[Rabat Podstawowy]])*(1-Table13[[#This Row],[Dodatkowy rabat kwartału (składany)]])*(1-Table13[[#This Row],[Rabat Indywidualny]]),2)</f>
        <v>14.13</v>
      </c>
      <c r="P254" s="31">
        <f>Table13[[#This Row],[Сena SKU Po Wszystkich Rabatach]]/Table13[[#This Row],[Szt/
Opak.]]</f>
        <v>1.413</v>
      </c>
      <c r="Q254" s="94" t="s">
        <v>2440</v>
      </c>
      <c r="R254" s="36" t="s">
        <v>2470</v>
      </c>
      <c r="S254" s="91">
        <f>IF(ISERROR(Table13[[#This Row],[W Inner]]),Table13[[#This Row],[W Outer]],IF(AND(Table13[[#This Row],[W Inner]]&gt;0,Table13[[#This Row],[W Inner]]&lt;&gt;"0"),Table13[[#This Row],[W Inner]],Table13[[#This Row],[W Outer]]))</f>
        <v>25</v>
      </c>
      <c r="T254" s="86"/>
      <c r="U2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4" s="49">
        <f>IF(Table13[[#This Row],[Zamówienie - Ilosc SKU '[Szt']]]=0,0,MOD(Table13[[#This Row],[Zamówienie - Ilosc SKU '[Szt']]],Table13[[#This Row],[Min. Ilość Zam. Sku]])-0.5)</f>
        <v>0</v>
      </c>
      <c r="W254" s="31">
        <f>Table13[[#This Row],[Сena SKU Po Wszystkich Rabatach]]*U254</f>
        <v>0</v>
      </c>
      <c r="X254" s="33" t="str">
        <f>IF(Table13[[#This Row],[Zamówienie - Ilosc SKU '[Szt']]]=0,"Niezamówione produkty","Zamówione produkty")</f>
        <v>Niezamówione produkty</v>
      </c>
      <c r="Y254" s="34" t="s">
        <v>90</v>
      </c>
      <c r="Z254" s="34">
        <v>25</v>
      </c>
      <c r="AA254" s="34">
        <v>375</v>
      </c>
      <c r="AB254" s="34">
        <v>1875</v>
      </c>
      <c r="AC254" s="34">
        <f>+Table13[[#This Row],[Na Palecie]]/Table13[[#This Row],[W Outer]]</f>
        <v>75</v>
      </c>
      <c r="AD254" s="34">
        <f>+Table13[[#This Row],[Na Palecie]]/Table13[[#This Row],[Na 
Warstwie]]</f>
        <v>5</v>
      </c>
      <c r="AE254" s="37" t="s">
        <v>845</v>
      </c>
      <c r="AF254" s="37" t="s">
        <v>90</v>
      </c>
      <c r="AG254" s="37" t="s">
        <v>846</v>
      </c>
      <c r="AH254" s="37" t="s">
        <v>847</v>
      </c>
      <c r="AI254" s="37"/>
      <c r="AJ254" s="37" t="s">
        <v>6697</v>
      </c>
      <c r="AK254" s="37" t="s">
        <v>548</v>
      </c>
      <c r="AL254" s="37" t="str">
        <f>_xlfn.XLOOKUP(Table13[[#This Row],[Rabat Indywidualny]],'PC2 code'!A:A,'PC2 code'!B:B,0)</f>
        <v>00</v>
      </c>
      <c r="AM254" s="9"/>
      <c r="AP254" s="9"/>
    </row>
    <row r="255" spans="1:42" ht="15.75" customHeight="1" x14ac:dyDescent="0.35">
      <c r="A255" s="73" t="s">
        <v>5495</v>
      </c>
      <c r="B255" s="73" t="str">
        <f>TEXT(Table13[[#This Row],[Kod EAN 
(Sku)]],"0000000000000")</f>
        <v>3270220083924</v>
      </c>
      <c r="C255" s="78" t="str">
        <f>IF(AND(Table13[[#This Row],[Kod EAN 
(Szt)]]&lt;&gt;0,Table13[[#This Row],[Kod EAN 
(Szt)]]&lt;&gt;"0"),TEXT(Table13[[#This Row],[Kod EAN 
(Szt)]],"0000000000000"),"")</f>
        <v>3086123275133</v>
      </c>
      <c r="D255" s="79" t="s">
        <v>6036</v>
      </c>
      <c r="E255" s="27" t="s">
        <v>7</v>
      </c>
      <c r="F255" s="28" t="s">
        <v>89</v>
      </c>
      <c r="G255" s="29"/>
      <c r="H255" s="66">
        <v>17.47</v>
      </c>
      <c r="I255" s="67"/>
      <c r="J255" s="51">
        <f>Table13[[#This Row],[Cena Netto]]*(1-Table13[[#This Row],[Rabat Długoterminowy]])</f>
        <v>17.47</v>
      </c>
      <c r="K255" s="80">
        <f>IF(TRIM($D$8)='Payment Term'!A$1,1-(1-$D$9)*(1-2%),$D$9)</f>
        <v>0.25</v>
      </c>
      <c r="L255" s="35"/>
      <c r="M255" s="81">
        <f>1-(1-Table13[[#This Row],[Rabat Długoterminowy]])*(1-Table13[[#This Row],[Dodatkowy rabat kwartału (składany)]])</f>
        <v>0</v>
      </c>
      <c r="N255" s="52">
        <v>0</v>
      </c>
      <c r="O255" s="31">
        <f>ROUND(Table13[[#This Row],[Cena Netto Po Rabacie Długoterminowym]]*(1-Table13[[#This Row],[Rabat Podstawowy]])*(1-Table13[[#This Row],[Dodatkowy rabat kwartału (składany)]])*(1-Table13[[#This Row],[Rabat Indywidualny]]),2)</f>
        <v>13.1</v>
      </c>
      <c r="P255" s="31">
        <f>Table13[[#This Row],[Сena SKU Po Wszystkich Rabatach]]/Table13[[#This Row],[Szt/
Opak.]]</f>
        <v>1.0916666666666666</v>
      </c>
      <c r="Q255" s="94" t="s">
        <v>2444</v>
      </c>
      <c r="R255" s="36" t="s">
        <v>6200</v>
      </c>
      <c r="S255" s="91" t="str">
        <f>IF(ISERROR(Table13[[#This Row],[W Inner]]),Table13[[#This Row],[W Outer]],IF(AND(Table13[[#This Row],[W Inner]]&gt;0,Table13[[#This Row],[W Inner]]&lt;&gt;"0"),Table13[[#This Row],[W Inner]],Table13[[#This Row],[W Outer]]))</f>
        <v>6</v>
      </c>
      <c r="T255" s="86"/>
      <c r="U2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5" s="49">
        <f>IF(Table13[[#This Row],[Zamówienie - Ilosc SKU '[Szt']]]=0,0,MOD(Table13[[#This Row],[Zamówienie - Ilosc SKU '[Szt']]],Table13[[#This Row],[Min. Ilość Zam. Sku]])-0.5)</f>
        <v>0</v>
      </c>
      <c r="W255" s="31">
        <f>Table13[[#This Row],[Сena SKU Po Wszystkich Rabatach]]*U255</f>
        <v>0</v>
      </c>
      <c r="X255" s="33" t="str">
        <f>IF(Table13[[#This Row],[Zamówienie - Ilosc SKU '[Szt']]]=0,"Niezamówione produkty","Zamówione produkty")</f>
        <v>Niezamówione produkty</v>
      </c>
      <c r="Y255" s="34" t="s">
        <v>6204</v>
      </c>
      <c r="Z255" s="34">
        <v>120</v>
      </c>
      <c r="AA255" s="34">
        <v>720</v>
      </c>
      <c r="AB255" s="34">
        <v>2880</v>
      </c>
      <c r="AC255" s="34">
        <f>+Table13[[#This Row],[Na Palecie]]/Table13[[#This Row],[W Outer]]</f>
        <v>24</v>
      </c>
      <c r="AD255" s="34">
        <f>+Table13[[#This Row],[Na Palecie]]/Table13[[#This Row],[Na 
Warstwie]]</f>
        <v>4</v>
      </c>
      <c r="AE255" s="37" t="s">
        <v>848</v>
      </c>
      <c r="AF255" s="37" t="s">
        <v>849</v>
      </c>
      <c r="AG255" s="37" t="s">
        <v>850</v>
      </c>
      <c r="AH255" s="37" t="s">
        <v>851</v>
      </c>
      <c r="AI255" s="37"/>
      <c r="AJ255" s="37" t="s">
        <v>6697</v>
      </c>
      <c r="AK255" s="37" t="s">
        <v>548</v>
      </c>
      <c r="AL255" s="37" t="str">
        <f>_xlfn.XLOOKUP(Table13[[#This Row],[Rabat Indywidualny]],'PC2 code'!A:A,'PC2 code'!B:B,0)</f>
        <v>00</v>
      </c>
    </row>
    <row r="256" spans="1:42" ht="15.75" customHeight="1" x14ac:dyDescent="0.35">
      <c r="A256" s="73" t="s">
        <v>5496</v>
      </c>
      <c r="B256" s="73" t="str">
        <f>TEXT(Table13[[#This Row],[Kod EAN 
(Sku)]],"0000000000000")</f>
        <v>3270220000167</v>
      </c>
      <c r="C256" s="78" t="str">
        <f>IF(AND(Table13[[#This Row],[Kod EAN 
(Szt)]]&lt;&gt;0,Table13[[#This Row],[Kod EAN 
(Szt)]]&lt;&gt;"0"),TEXT(Table13[[#This Row],[Kod EAN 
(Szt)]],"0000000000000"),"")</f>
        <v>3086124000291</v>
      </c>
      <c r="D256" s="79" t="s">
        <v>6037</v>
      </c>
      <c r="E256" s="27" t="s">
        <v>7</v>
      </c>
      <c r="F256" s="28" t="s">
        <v>89</v>
      </c>
      <c r="G256" s="29"/>
      <c r="H256" s="66">
        <v>5.86</v>
      </c>
      <c r="I256" s="67"/>
      <c r="J256" s="51">
        <f>Table13[[#This Row],[Cena Netto]]*(1-Table13[[#This Row],[Rabat Długoterminowy]])</f>
        <v>5.86</v>
      </c>
      <c r="K256" s="80">
        <f>IF(TRIM($D$8)='Payment Term'!A$1,1-(1-$D$9)*(1-2%),$D$9)</f>
        <v>0.25</v>
      </c>
      <c r="L256" s="35"/>
      <c r="M256" s="81">
        <f>1-(1-Table13[[#This Row],[Rabat Długoterminowy]])*(1-Table13[[#This Row],[Dodatkowy rabat kwartału (składany)]])</f>
        <v>0</v>
      </c>
      <c r="N256" s="52">
        <v>0</v>
      </c>
      <c r="O256" s="31">
        <f>ROUND(Table13[[#This Row],[Cena Netto Po Rabacie Długoterminowym]]*(1-Table13[[#This Row],[Rabat Podstawowy]])*(1-Table13[[#This Row],[Dodatkowy rabat kwartału (składany)]])*(1-Table13[[#This Row],[Rabat Indywidualny]]),2)</f>
        <v>4.4000000000000004</v>
      </c>
      <c r="P256" s="31">
        <f>Table13[[#This Row],[Сena SKU Po Wszystkich Rabatach]]/Table13[[#This Row],[Szt/
Opak.]]</f>
        <v>1.1000000000000001</v>
      </c>
      <c r="Q256" s="94" t="s">
        <v>6198</v>
      </c>
      <c r="R256" s="36" t="s">
        <v>2470</v>
      </c>
      <c r="S256" s="91">
        <f>IF(ISERROR(Table13[[#This Row],[W Inner]]),Table13[[#This Row],[W Outer]],IF(AND(Table13[[#This Row],[W Inner]]&gt;0,Table13[[#This Row],[W Inner]]&lt;&gt;"0"),Table13[[#This Row],[W Inner]],Table13[[#This Row],[W Outer]]))</f>
        <v>25</v>
      </c>
      <c r="T256" s="86"/>
      <c r="U2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6" s="49">
        <f>IF(Table13[[#This Row],[Zamówienie - Ilosc SKU '[Szt']]]=0,0,MOD(Table13[[#This Row],[Zamówienie - Ilosc SKU '[Szt']]],Table13[[#This Row],[Min. Ilość Zam. Sku]])-0.5)</f>
        <v>0</v>
      </c>
      <c r="W256" s="31">
        <f>Table13[[#This Row],[Сena SKU Po Wszystkich Rabatach]]*U256</f>
        <v>0</v>
      </c>
      <c r="X256" s="33" t="str">
        <f>IF(Table13[[#This Row],[Zamówienie - Ilosc SKU '[Szt']]]=0,"Niezamówione produkty","Zamówione produkty")</f>
        <v>Niezamówione produkty</v>
      </c>
      <c r="Y256" s="34" t="s">
        <v>90</v>
      </c>
      <c r="Z256" s="34">
        <v>25</v>
      </c>
      <c r="AA256" s="34">
        <v>375</v>
      </c>
      <c r="AB256" s="34">
        <v>2625</v>
      </c>
      <c r="AC256" s="34">
        <f>+Table13[[#This Row],[Na Palecie]]/Table13[[#This Row],[W Outer]]</f>
        <v>105</v>
      </c>
      <c r="AD256" s="34">
        <f>+Table13[[#This Row],[Na Palecie]]/Table13[[#This Row],[Na 
Warstwie]]</f>
        <v>7</v>
      </c>
      <c r="AE256" s="37" t="s">
        <v>852</v>
      </c>
      <c r="AF256" s="37" t="s">
        <v>853</v>
      </c>
      <c r="AG256" s="37" t="s">
        <v>854</v>
      </c>
      <c r="AH256" s="37" t="s">
        <v>855</v>
      </c>
      <c r="AI256" s="37"/>
      <c r="AJ256" s="37" t="s">
        <v>6697</v>
      </c>
      <c r="AK256" s="37" t="s">
        <v>548</v>
      </c>
      <c r="AL256" s="37" t="str">
        <f>_xlfn.XLOOKUP(Table13[[#This Row],[Rabat Indywidualny]],'PC2 code'!A:A,'PC2 code'!B:B,0)</f>
        <v>00</v>
      </c>
    </row>
    <row r="257" spans="1:42" ht="15.75" customHeight="1" x14ac:dyDescent="0.35">
      <c r="A257" s="73" t="s">
        <v>5497</v>
      </c>
      <c r="B257" s="73" t="str">
        <f>TEXT(Table13[[#This Row],[Kod EAN 
(Sku)]],"0000000000000")</f>
        <v>3086123449329</v>
      </c>
      <c r="C257" s="78" t="str">
        <f>IF(AND(Table13[[#This Row],[Kod EAN 
(Szt)]]&lt;&gt;0,Table13[[#This Row],[Kod EAN 
(Szt)]]&lt;&gt;"0"),TEXT(Table13[[#This Row],[Kod EAN 
(Szt)]],"0000000000000"),"")</f>
        <v/>
      </c>
      <c r="D257" s="79" t="s">
        <v>6038</v>
      </c>
      <c r="E257" s="27" t="s">
        <v>7</v>
      </c>
      <c r="F257" s="28" t="s">
        <v>89</v>
      </c>
      <c r="G257" s="29"/>
      <c r="H257" s="66">
        <v>11.55</v>
      </c>
      <c r="I257" s="67"/>
      <c r="J257" s="51">
        <f>Table13[[#This Row],[Cena Netto]]*(1-Table13[[#This Row],[Rabat Długoterminowy]])</f>
        <v>11.55</v>
      </c>
      <c r="K257" s="80">
        <f>IF(TRIM($D$8)='Payment Term'!A$1,1-(1-$D$9)*(1-2%),$D$9)</f>
        <v>0.25</v>
      </c>
      <c r="L257" s="35"/>
      <c r="M257" s="81">
        <f>1-(1-Table13[[#This Row],[Rabat Długoterminowy]])*(1-Table13[[#This Row],[Dodatkowy rabat kwartału (składany)]])</f>
        <v>0</v>
      </c>
      <c r="N257" s="52">
        <v>0</v>
      </c>
      <c r="O257" s="31">
        <f>ROUND(Table13[[#This Row],[Cena Netto Po Rabacie Długoterminowym]]*(1-Table13[[#This Row],[Rabat Podstawowy]])*(1-Table13[[#This Row],[Dodatkowy rabat kwartału (składany)]])*(1-Table13[[#This Row],[Rabat Indywidualny]]),2)</f>
        <v>8.66</v>
      </c>
      <c r="P257" s="31">
        <f>Table13[[#This Row],[Сena SKU Po Wszystkich Rabatach]]/Table13[[#This Row],[Szt/
Opak.]]</f>
        <v>1.732</v>
      </c>
      <c r="Q257" s="94" t="s">
        <v>6201</v>
      </c>
      <c r="R257" s="36" t="s">
        <v>2470</v>
      </c>
      <c r="S257" s="91">
        <f>IF(ISERROR(Table13[[#This Row],[W Inner]]),Table13[[#This Row],[W Outer]],IF(AND(Table13[[#This Row],[W Inner]]&gt;0,Table13[[#This Row],[W Inner]]&lt;&gt;"0"),Table13[[#This Row],[W Inner]],Table13[[#This Row],[W Outer]]))</f>
        <v>25</v>
      </c>
      <c r="T257" s="86"/>
      <c r="U2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7" s="49">
        <f>IF(Table13[[#This Row],[Zamówienie - Ilosc SKU '[Szt']]]=0,0,MOD(Table13[[#This Row],[Zamówienie - Ilosc SKU '[Szt']]],Table13[[#This Row],[Min. Ilość Zam. Sku]])-0.5)</f>
        <v>0</v>
      </c>
      <c r="W257" s="31">
        <f>Table13[[#This Row],[Сena SKU Po Wszystkich Rabatach]]*U257</f>
        <v>0</v>
      </c>
      <c r="X257" s="33" t="str">
        <f>IF(Table13[[#This Row],[Zamówienie - Ilosc SKU '[Szt']]]=0,"Niezamówione produkty","Zamówione produkty")</f>
        <v>Niezamówione produkty</v>
      </c>
      <c r="Y257" s="34" t="s">
        <v>90</v>
      </c>
      <c r="Z257" s="34">
        <v>25</v>
      </c>
      <c r="AA257" s="34">
        <v>475</v>
      </c>
      <c r="AB257" s="34">
        <v>2375</v>
      </c>
      <c r="AC257" s="34">
        <f>+Table13[[#This Row],[Na Palecie]]/Table13[[#This Row],[W Outer]]</f>
        <v>95</v>
      </c>
      <c r="AD257" s="34">
        <f>+Table13[[#This Row],[Na Palecie]]/Table13[[#This Row],[Na 
Warstwie]]</f>
        <v>5</v>
      </c>
      <c r="AE257" s="37" t="s">
        <v>856</v>
      </c>
      <c r="AF257" s="37" t="s">
        <v>90</v>
      </c>
      <c r="AG257" s="37" t="s">
        <v>857</v>
      </c>
      <c r="AH257" s="37" t="s">
        <v>858</v>
      </c>
      <c r="AI257" s="37"/>
      <c r="AJ257" s="37" t="s">
        <v>6697</v>
      </c>
      <c r="AK257" s="37" t="s">
        <v>548</v>
      </c>
      <c r="AL257" s="37" t="str">
        <f>_xlfn.XLOOKUP(Table13[[#This Row],[Rabat Indywidualny]],'PC2 code'!A:A,'PC2 code'!B:B,0)</f>
        <v>00</v>
      </c>
    </row>
    <row r="258" spans="1:42" s="64" customFormat="1" ht="15.75" customHeight="1" x14ac:dyDescent="0.35">
      <c r="A258" s="73" t="s">
        <v>5498</v>
      </c>
      <c r="B258" s="73" t="str">
        <f>TEXT(Table13[[#This Row],[Kod EAN 
(Sku)]],"0000000000000")</f>
        <v>3086123717510</v>
      </c>
      <c r="C258" s="78" t="str">
        <f>IF(AND(Table13[[#This Row],[Kod EAN 
(Szt)]]&lt;&gt;0,Table13[[#This Row],[Kod EAN 
(Szt)]]&lt;&gt;"0"),TEXT(Table13[[#This Row],[Kod EAN 
(Szt)]],"0000000000000"),"")</f>
        <v/>
      </c>
      <c r="D258" s="79" t="s">
        <v>6039</v>
      </c>
      <c r="E258" s="27" t="s">
        <v>7</v>
      </c>
      <c r="F258" s="28" t="s">
        <v>89</v>
      </c>
      <c r="G258" s="29"/>
      <c r="H258" s="66">
        <v>8.2899999999999991</v>
      </c>
      <c r="I258" s="67"/>
      <c r="J258" s="51">
        <f>Table13[[#This Row],[Cena Netto]]*(1-Table13[[#This Row],[Rabat Długoterminowy]])</f>
        <v>8.2899999999999991</v>
      </c>
      <c r="K258" s="80">
        <f>IF(TRIM($D$8)='Payment Term'!A$1,1-(1-$D$9)*(1-2%),$D$9)</f>
        <v>0.25</v>
      </c>
      <c r="L258" s="35"/>
      <c r="M258" s="81">
        <f>1-(1-Table13[[#This Row],[Rabat Długoterminowy]])*(1-Table13[[#This Row],[Dodatkowy rabat kwartału (składany)]])</f>
        <v>0</v>
      </c>
      <c r="N258" s="52">
        <v>0</v>
      </c>
      <c r="O258" s="31">
        <f>ROUND(Table13[[#This Row],[Cena Netto Po Rabacie Długoterminowym]]*(1-Table13[[#This Row],[Rabat Podstawowy]])*(1-Table13[[#This Row],[Dodatkowy rabat kwartału (składany)]])*(1-Table13[[#This Row],[Rabat Indywidualny]]),2)</f>
        <v>6.22</v>
      </c>
      <c r="P258" s="31">
        <f>Table13[[#This Row],[Сena SKU Po Wszystkich Rabatach]]/Table13[[#This Row],[Szt/
Opak.]]</f>
        <v>1.0366666666666666</v>
      </c>
      <c r="Q258" s="94" t="s">
        <v>6204</v>
      </c>
      <c r="R258" s="36" t="s">
        <v>2470</v>
      </c>
      <c r="S258" s="91">
        <f>IF(ISERROR(Table13[[#This Row],[W Inner]]),Table13[[#This Row],[W Outer]],IF(AND(Table13[[#This Row],[W Inner]]&gt;0,Table13[[#This Row],[W Inner]]&lt;&gt;"0"),Table13[[#This Row],[W Inner]],Table13[[#This Row],[W Outer]]))</f>
        <v>25</v>
      </c>
      <c r="T258" s="86"/>
      <c r="U2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8" s="49">
        <f>IF(Table13[[#This Row],[Zamówienie - Ilosc SKU '[Szt']]]=0,0,MOD(Table13[[#This Row],[Zamówienie - Ilosc SKU '[Szt']]],Table13[[#This Row],[Min. Ilość Zam. Sku]])-0.5)</f>
        <v>0</v>
      </c>
      <c r="W258" s="31">
        <f>Table13[[#This Row],[Сena SKU Po Wszystkich Rabatach]]*U258</f>
        <v>0</v>
      </c>
      <c r="X258" s="33" t="str">
        <f>IF(Table13[[#This Row],[Zamówienie - Ilosc SKU '[Szt']]]=0,"Niezamówione produkty","Zamówione produkty")</f>
        <v>Niezamówione produkty</v>
      </c>
      <c r="Y258" s="34" t="s">
        <v>90</v>
      </c>
      <c r="Z258" s="34">
        <v>25</v>
      </c>
      <c r="AA258" s="34">
        <v>375</v>
      </c>
      <c r="AB258" s="34">
        <v>1875</v>
      </c>
      <c r="AC258" s="34">
        <f>+Table13[[#This Row],[Na Palecie]]/Table13[[#This Row],[W Outer]]</f>
        <v>75</v>
      </c>
      <c r="AD258" s="34">
        <f>+Table13[[#This Row],[Na Palecie]]/Table13[[#This Row],[Na 
Warstwie]]</f>
        <v>5</v>
      </c>
      <c r="AE258" s="37" t="s">
        <v>6249</v>
      </c>
      <c r="AF258" s="37" t="s">
        <v>90</v>
      </c>
      <c r="AG258" s="37" t="s">
        <v>6454</v>
      </c>
      <c r="AH258" s="37" t="s">
        <v>6455</v>
      </c>
      <c r="AI258" s="37"/>
      <c r="AJ258" s="37" t="s">
        <v>6697</v>
      </c>
      <c r="AK258" s="37" t="s">
        <v>548</v>
      </c>
      <c r="AL258" s="37" t="str">
        <f>_xlfn.XLOOKUP(Table13[[#This Row],[Rabat Indywidualny]],'PC2 code'!A:A,'PC2 code'!B:B,0)</f>
        <v>00</v>
      </c>
      <c r="AM258" s="9"/>
      <c r="AP258" s="9"/>
    </row>
    <row r="259" spans="1:42" s="64" customFormat="1" ht="15.75" customHeight="1" x14ac:dyDescent="0.35">
      <c r="A259" s="73" t="s">
        <v>5499</v>
      </c>
      <c r="B259" s="73" t="str">
        <f>TEXT(Table13[[#This Row],[Kod EAN 
(Sku)]],"0000000000000")</f>
        <v>3270220000174</v>
      </c>
      <c r="C259" s="78" t="str">
        <f>IF(AND(Table13[[#This Row],[Kod EAN 
(Szt)]]&lt;&gt;0,Table13[[#This Row],[Kod EAN 
(Szt)]]&lt;&gt;"0"),TEXT(Table13[[#This Row],[Kod EAN 
(Szt)]],"0000000000000"),"")</f>
        <v>3086124000291</v>
      </c>
      <c r="D259" s="79" t="s">
        <v>6040</v>
      </c>
      <c r="E259" s="27" t="s">
        <v>7</v>
      </c>
      <c r="F259" s="28" t="s">
        <v>89</v>
      </c>
      <c r="G259" s="29"/>
      <c r="H259" s="66">
        <v>13.2</v>
      </c>
      <c r="I259" s="67"/>
      <c r="J259" s="51">
        <f>Table13[[#This Row],[Cena Netto]]*(1-Table13[[#This Row],[Rabat Długoterminowy]])</f>
        <v>13.2</v>
      </c>
      <c r="K259" s="80">
        <f>IF(TRIM($D$8)='Payment Term'!A$1,1-(1-$D$9)*(1-2%),$D$9)</f>
        <v>0.25</v>
      </c>
      <c r="L259" s="35"/>
      <c r="M259" s="81">
        <f>1-(1-Table13[[#This Row],[Rabat Długoterminowy]])*(1-Table13[[#This Row],[Dodatkowy rabat kwartału (składany)]])</f>
        <v>0</v>
      </c>
      <c r="N259" s="52">
        <v>0</v>
      </c>
      <c r="O259" s="31">
        <f>ROUND(Table13[[#This Row],[Cena Netto Po Rabacie Długoterminowym]]*(1-Table13[[#This Row],[Rabat Podstawowy]])*(1-Table13[[#This Row],[Dodatkowy rabat kwartału (składany)]])*(1-Table13[[#This Row],[Rabat Indywidualny]]),2)</f>
        <v>9.9</v>
      </c>
      <c r="P259" s="31">
        <f>Table13[[#This Row],[Сena SKU Po Wszystkich Rabatach]]/Table13[[#This Row],[Szt/
Opak.]]</f>
        <v>0.99</v>
      </c>
      <c r="Q259" s="94" t="s">
        <v>2440</v>
      </c>
      <c r="R259" s="36" t="s">
        <v>2470</v>
      </c>
      <c r="S259" s="91">
        <f>IF(ISERROR(Table13[[#This Row],[W Inner]]),Table13[[#This Row],[W Outer]],IF(AND(Table13[[#This Row],[W Inner]]&gt;0,Table13[[#This Row],[W Inner]]&lt;&gt;"0"),Table13[[#This Row],[W Inner]],Table13[[#This Row],[W Outer]]))</f>
        <v>25</v>
      </c>
      <c r="T259" s="86"/>
      <c r="U2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59" s="49">
        <f>IF(Table13[[#This Row],[Zamówienie - Ilosc SKU '[Szt']]]=0,0,MOD(Table13[[#This Row],[Zamówienie - Ilosc SKU '[Szt']]],Table13[[#This Row],[Min. Ilość Zam. Sku]])-0.5)</f>
        <v>0</v>
      </c>
      <c r="W259" s="31">
        <f>Table13[[#This Row],[Сena SKU Po Wszystkich Rabatach]]*U259</f>
        <v>0</v>
      </c>
      <c r="X259" s="33" t="str">
        <f>IF(Table13[[#This Row],[Zamówienie - Ilosc SKU '[Szt']]]=0,"Niezamówione produkty","Zamówione produkty")</f>
        <v>Niezamówione produkty</v>
      </c>
      <c r="Y259" s="34" t="s">
        <v>90</v>
      </c>
      <c r="Z259" s="34">
        <v>25</v>
      </c>
      <c r="AA259" s="34">
        <v>375</v>
      </c>
      <c r="AB259" s="34">
        <v>1875</v>
      </c>
      <c r="AC259" s="34">
        <f>+Table13[[#This Row],[Na Palecie]]/Table13[[#This Row],[W Outer]]</f>
        <v>75</v>
      </c>
      <c r="AD259" s="34">
        <f>+Table13[[#This Row],[Na Palecie]]/Table13[[#This Row],[Na 
Warstwie]]</f>
        <v>5</v>
      </c>
      <c r="AE259" s="37" t="s">
        <v>859</v>
      </c>
      <c r="AF259" s="37" t="s">
        <v>853</v>
      </c>
      <c r="AG259" s="37" t="s">
        <v>860</v>
      </c>
      <c r="AH259" s="37" t="s">
        <v>861</v>
      </c>
      <c r="AI259" s="37"/>
      <c r="AJ259" s="37" t="s">
        <v>6697</v>
      </c>
      <c r="AK259" s="37" t="s">
        <v>548</v>
      </c>
      <c r="AL259" s="37" t="str">
        <f>_xlfn.XLOOKUP(Table13[[#This Row],[Rabat Indywidualny]],'PC2 code'!A:A,'PC2 code'!B:B,0)</f>
        <v>00</v>
      </c>
      <c r="AM259" s="9"/>
      <c r="AP259" s="9"/>
    </row>
    <row r="260" spans="1:42" ht="15.75" customHeight="1" x14ac:dyDescent="0.35">
      <c r="A260" s="73" t="s">
        <v>5500</v>
      </c>
      <c r="B260" s="73" t="str">
        <f>TEXT(Table13[[#This Row],[Kod EAN 
(Sku)]],"0000000000000")</f>
        <v>3086123379992</v>
      </c>
      <c r="C260" s="78" t="str">
        <f>IF(AND(Table13[[#This Row],[Kod EAN 
(Szt)]]&lt;&gt;0,Table13[[#This Row],[Kod EAN 
(Szt)]]&lt;&gt;"0"),TEXT(Table13[[#This Row],[Kod EAN 
(Szt)]],"0000000000000"),"")</f>
        <v/>
      </c>
      <c r="D260" s="79" t="s">
        <v>6041</v>
      </c>
      <c r="E260" s="27" t="s">
        <v>7</v>
      </c>
      <c r="F260" s="28" t="s">
        <v>89</v>
      </c>
      <c r="G260" s="29"/>
      <c r="H260" s="66">
        <v>13.2</v>
      </c>
      <c r="I260" s="67"/>
      <c r="J260" s="51">
        <f>Table13[[#This Row],[Cena Netto]]*(1-Table13[[#This Row],[Rabat Długoterminowy]])</f>
        <v>13.2</v>
      </c>
      <c r="K260" s="80">
        <f>IF(TRIM($D$8)='Payment Term'!A$1,1-(1-$D$9)*(1-2%),$D$9)</f>
        <v>0.25</v>
      </c>
      <c r="L260" s="35"/>
      <c r="M260" s="81">
        <f>1-(1-Table13[[#This Row],[Rabat Długoterminowy]])*(1-Table13[[#This Row],[Dodatkowy rabat kwartału (składany)]])</f>
        <v>0</v>
      </c>
      <c r="N260" s="52">
        <v>0</v>
      </c>
      <c r="O260" s="31">
        <f>ROUND(Table13[[#This Row],[Cena Netto Po Rabacie Długoterminowym]]*(1-Table13[[#This Row],[Rabat Podstawowy]])*(1-Table13[[#This Row],[Dodatkowy rabat kwartału (składany)]])*(1-Table13[[#This Row],[Rabat Indywidualny]]),2)</f>
        <v>9.9</v>
      </c>
      <c r="P260" s="31">
        <f>Table13[[#This Row],[Сena SKU Po Wszystkich Rabatach]]/Table13[[#This Row],[Szt/
Opak.]]</f>
        <v>0.99</v>
      </c>
      <c r="Q260" s="94" t="s">
        <v>2440</v>
      </c>
      <c r="R260" s="36" t="s">
        <v>2470</v>
      </c>
      <c r="S260" s="91">
        <f>IF(ISERROR(Table13[[#This Row],[W Inner]]),Table13[[#This Row],[W Outer]],IF(AND(Table13[[#This Row],[W Inner]]&gt;0,Table13[[#This Row],[W Inner]]&lt;&gt;"0"),Table13[[#This Row],[W Inner]],Table13[[#This Row],[W Outer]]))</f>
        <v>25</v>
      </c>
      <c r="T260" s="86"/>
      <c r="U2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0" s="49">
        <f>IF(Table13[[#This Row],[Zamówienie - Ilosc SKU '[Szt']]]=0,0,MOD(Table13[[#This Row],[Zamówienie - Ilosc SKU '[Szt']]],Table13[[#This Row],[Min. Ilość Zam. Sku]])-0.5)</f>
        <v>0</v>
      </c>
      <c r="W260" s="31">
        <f>Table13[[#This Row],[Сena SKU Po Wszystkich Rabatach]]*U260</f>
        <v>0</v>
      </c>
      <c r="X260" s="33" t="str">
        <f>IF(Table13[[#This Row],[Zamówienie - Ilosc SKU '[Szt']]]=0,"Niezamówione produkty","Zamówione produkty")</f>
        <v>Niezamówione produkty</v>
      </c>
      <c r="Y260" s="34" t="s">
        <v>90</v>
      </c>
      <c r="Z260" s="34">
        <v>25</v>
      </c>
      <c r="AA260" s="34">
        <v>375</v>
      </c>
      <c r="AB260" s="34">
        <v>1500</v>
      </c>
      <c r="AC260" s="34">
        <f>+Table13[[#This Row],[Na Palecie]]/Table13[[#This Row],[W Outer]]</f>
        <v>60</v>
      </c>
      <c r="AD260" s="34">
        <f>+Table13[[#This Row],[Na Palecie]]/Table13[[#This Row],[Na 
Warstwie]]</f>
        <v>4</v>
      </c>
      <c r="AE260" s="37" t="s">
        <v>862</v>
      </c>
      <c r="AF260" s="37" t="s">
        <v>90</v>
      </c>
      <c r="AG260" s="37" t="s">
        <v>863</v>
      </c>
      <c r="AH260" s="37" t="s">
        <v>864</v>
      </c>
      <c r="AI260" s="37"/>
      <c r="AJ260" s="37" t="s">
        <v>6697</v>
      </c>
      <c r="AK260" s="37" t="s">
        <v>548</v>
      </c>
      <c r="AL260" s="37" t="str">
        <f>_xlfn.XLOOKUP(Table13[[#This Row],[Rabat Indywidualny]],'PC2 code'!A:A,'PC2 code'!B:B,0)</f>
        <v>00</v>
      </c>
    </row>
    <row r="261" spans="1:42" s="64" customFormat="1" ht="15.75" customHeight="1" x14ac:dyDescent="0.35">
      <c r="A261" s="73" t="s">
        <v>5501</v>
      </c>
      <c r="B261" s="73" t="str">
        <f>TEXT(Table13[[#This Row],[Kod EAN 
(Sku)]],"0000000000000")</f>
        <v>3086123397637</v>
      </c>
      <c r="C261" s="78" t="str">
        <f>IF(AND(Table13[[#This Row],[Kod EAN 
(Szt)]]&lt;&gt;0,Table13[[#This Row],[Kod EAN 
(Szt)]]&lt;&gt;"0"),TEXT(Table13[[#This Row],[Kod EAN 
(Szt)]],"0000000000000"),"")</f>
        <v/>
      </c>
      <c r="D261" s="79" t="s">
        <v>6042</v>
      </c>
      <c r="E261" s="27" t="s">
        <v>7</v>
      </c>
      <c r="F261" s="28" t="s">
        <v>89</v>
      </c>
      <c r="G261" s="29"/>
      <c r="H261" s="66">
        <v>13.2</v>
      </c>
      <c r="I261" s="67"/>
      <c r="J261" s="51">
        <f>Table13[[#This Row],[Cena Netto]]*(1-Table13[[#This Row],[Rabat Długoterminowy]])</f>
        <v>13.2</v>
      </c>
      <c r="K261" s="80">
        <f>IF(TRIM($D$8)='Payment Term'!A$1,1-(1-$D$9)*(1-2%),$D$9)</f>
        <v>0.25</v>
      </c>
      <c r="L261" s="35"/>
      <c r="M261" s="81">
        <f>1-(1-Table13[[#This Row],[Rabat Długoterminowy]])*(1-Table13[[#This Row],[Dodatkowy rabat kwartału (składany)]])</f>
        <v>0</v>
      </c>
      <c r="N261" s="52">
        <v>0</v>
      </c>
      <c r="O261" s="31">
        <f>ROUND(Table13[[#This Row],[Cena Netto Po Rabacie Długoterminowym]]*(1-Table13[[#This Row],[Rabat Podstawowy]])*(1-Table13[[#This Row],[Dodatkowy rabat kwartału (składany)]])*(1-Table13[[#This Row],[Rabat Indywidualny]]),2)</f>
        <v>9.9</v>
      </c>
      <c r="P261" s="31">
        <f>Table13[[#This Row],[Сena SKU Po Wszystkich Rabatach]]/Table13[[#This Row],[Szt/
Opak.]]</f>
        <v>0.9</v>
      </c>
      <c r="Q261" s="94" t="s">
        <v>2442</v>
      </c>
      <c r="R261" s="36" t="s">
        <v>2440</v>
      </c>
      <c r="S261" s="91">
        <f>IF(ISERROR(Table13[[#This Row],[W Inner]]),Table13[[#This Row],[W Outer]],IF(AND(Table13[[#This Row],[W Inner]]&gt;0,Table13[[#This Row],[W Inner]]&lt;&gt;"0"),Table13[[#This Row],[W Inner]],Table13[[#This Row],[W Outer]]))</f>
        <v>10</v>
      </c>
      <c r="T261" s="86"/>
      <c r="U2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1" s="49">
        <f>IF(Table13[[#This Row],[Zamówienie - Ilosc SKU '[Szt']]]=0,0,MOD(Table13[[#This Row],[Zamówienie - Ilosc SKU '[Szt']]],Table13[[#This Row],[Min. Ilość Zam. Sku]])-0.5)</f>
        <v>0</v>
      </c>
      <c r="W261" s="31">
        <f>Table13[[#This Row],[Сena SKU Po Wszystkich Rabatach]]*U261</f>
        <v>0</v>
      </c>
      <c r="X261" s="33" t="str">
        <f>IF(Table13[[#This Row],[Zamówienie - Ilosc SKU '[Szt']]]=0,"Niezamówione produkty","Zamówione produkty")</f>
        <v>Niezamówione produkty</v>
      </c>
      <c r="Y261" s="34" t="s">
        <v>90</v>
      </c>
      <c r="Z261" s="34">
        <v>10</v>
      </c>
      <c r="AA261" s="34">
        <v>240</v>
      </c>
      <c r="AB261" s="34">
        <v>1920</v>
      </c>
      <c r="AC261" s="34">
        <f>+Table13[[#This Row],[Na Palecie]]/Table13[[#This Row],[W Outer]]</f>
        <v>192</v>
      </c>
      <c r="AD261" s="34">
        <f>+Table13[[#This Row],[Na Palecie]]/Table13[[#This Row],[Na 
Warstwie]]</f>
        <v>8</v>
      </c>
      <c r="AE261" s="37" t="s">
        <v>6250</v>
      </c>
      <c r="AF261" s="37" t="s">
        <v>90</v>
      </c>
      <c r="AG261" s="37" t="s">
        <v>6456</v>
      </c>
      <c r="AH261" s="37" t="s">
        <v>6457</v>
      </c>
      <c r="AI261" s="37"/>
      <c r="AJ261" s="37" t="s">
        <v>6697</v>
      </c>
      <c r="AK261" s="37" t="s">
        <v>548</v>
      </c>
      <c r="AL261" s="37" t="str">
        <f>_xlfn.XLOOKUP(Table13[[#This Row],[Rabat Indywidualny]],'PC2 code'!A:A,'PC2 code'!B:B,0)</f>
        <v>00</v>
      </c>
      <c r="AM261" s="9"/>
      <c r="AP261" s="9"/>
    </row>
    <row r="262" spans="1:42" ht="15.75" customHeight="1" x14ac:dyDescent="0.35">
      <c r="A262" s="73" t="s">
        <v>5502</v>
      </c>
      <c r="B262" s="73" t="str">
        <f>TEXT(Table13[[#This Row],[Kod EAN 
(Sku)]],"0000000000000")</f>
        <v>3086123714304</v>
      </c>
      <c r="C262" s="78" t="str">
        <f>IF(AND(Table13[[#This Row],[Kod EAN 
(Szt)]]&lt;&gt;0,Table13[[#This Row],[Kod EAN 
(Szt)]]&lt;&gt;"0"),TEXT(Table13[[#This Row],[Kod EAN 
(Szt)]],"0000000000000"),"")</f>
        <v/>
      </c>
      <c r="D262" s="79" t="s">
        <v>6043</v>
      </c>
      <c r="E262" s="27" t="s">
        <v>7</v>
      </c>
      <c r="F262" s="28" t="s">
        <v>89</v>
      </c>
      <c r="G262" s="29"/>
      <c r="H262" s="66">
        <v>18.54</v>
      </c>
      <c r="I262" s="67"/>
      <c r="J262" s="51">
        <f>Table13[[#This Row],[Cena Netto]]*(1-Table13[[#This Row],[Rabat Długoterminowy]])</f>
        <v>18.54</v>
      </c>
      <c r="K262" s="80">
        <f>IF(TRIM($D$8)='Payment Term'!A$1,1-(1-$D$9)*(1-2%),$D$9)</f>
        <v>0.25</v>
      </c>
      <c r="L262" s="35"/>
      <c r="M262" s="81">
        <f>1-(1-Table13[[#This Row],[Rabat Długoterminowy]])*(1-Table13[[#This Row],[Dodatkowy rabat kwartału (składany)]])</f>
        <v>0</v>
      </c>
      <c r="N262" s="52">
        <v>0</v>
      </c>
      <c r="O262" s="31">
        <f>ROUND(Table13[[#This Row],[Cena Netto Po Rabacie Długoterminowym]]*(1-Table13[[#This Row],[Rabat Podstawowy]])*(1-Table13[[#This Row],[Dodatkowy rabat kwartału (składany)]])*(1-Table13[[#This Row],[Rabat Indywidualny]]),2)</f>
        <v>13.91</v>
      </c>
      <c r="P262" s="31">
        <f>Table13[[#This Row],[Сena SKU Po Wszystkich Rabatach]]/Table13[[#This Row],[Szt/
Opak.]]</f>
        <v>0.86937500000000001</v>
      </c>
      <c r="Q262" s="94" t="s">
        <v>2452</v>
      </c>
      <c r="R262" s="36" t="s">
        <v>2460</v>
      </c>
      <c r="S262" s="91">
        <f>IF(ISERROR(Table13[[#This Row],[W Inner]]),Table13[[#This Row],[W Outer]],IF(AND(Table13[[#This Row],[W Inner]]&gt;0,Table13[[#This Row],[W Inner]]&lt;&gt;"0"),Table13[[#This Row],[W Inner]],Table13[[#This Row],[W Outer]]))</f>
        <v>20</v>
      </c>
      <c r="T262" s="86"/>
      <c r="U2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2" s="49">
        <f>IF(Table13[[#This Row],[Zamówienie - Ilosc SKU '[Szt']]]=0,0,MOD(Table13[[#This Row],[Zamówienie - Ilosc SKU '[Szt']]],Table13[[#This Row],[Min. Ilość Zam. Sku]])-0.5)</f>
        <v>0</v>
      </c>
      <c r="W262" s="31">
        <f>Table13[[#This Row],[Сena SKU Po Wszystkich Rabatach]]*U262</f>
        <v>0</v>
      </c>
      <c r="X262" s="33" t="str">
        <f>IF(Table13[[#This Row],[Zamówienie - Ilosc SKU '[Szt']]]=0,"Niezamówione produkty","Zamówione produkty")</f>
        <v>Niezamówione produkty</v>
      </c>
      <c r="Y262" s="34" t="s">
        <v>90</v>
      </c>
      <c r="Z262" s="34">
        <v>20</v>
      </c>
      <c r="AA262" s="34">
        <v>200</v>
      </c>
      <c r="AB262" s="34">
        <v>800</v>
      </c>
      <c r="AC262" s="34">
        <f>+Table13[[#This Row],[Na Palecie]]/Table13[[#This Row],[W Outer]]</f>
        <v>40</v>
      </c>
      <c r="AD262" s="34">
        <f>+Table13[[#This Row],[Na Palecie]]/Table13[[#This Row],[Na 
Warstwie]]</f>
        <v>4</v>
      </c>
      <c r="AE262" s="37" t="s">
        <v>6251</v>
      </c>
      <c r="AF262" s="37" t="s">
        <v>90</v>
      </c>
      <c r="AG262" s="37" t="s">
        <v>6458</v>
      </c>
      <c r="AH262" s="37" t="s">
        <v>6459</v>
      </c>
      <c r="AI262" s="37"/>
      <c r="AJ262" s="37" t="s">
        <v>6697</v>
      </c>
      <c r="AK262" s="37" t="s">
        <v>548</v>
      </c>
      <c r="AL262" s="37" t="str">
        <f>_xlfn.XLOOKUP(Table13[[#This Row],[Rabat Indywidualny]],'PC2 code'!A:A,'PC2 code'!B:B,0)</f>
        <v>00</v>
      </c>
    </row>
    <row r="263" spans="1:42" s="64" customFormat="1" ht="15.75" customHeight="1" x14ac:dyDescent="0.35">
      <c r="A263" s="73" t="s">
        <v>5503</v>
      </c>
      <c r="B263" s="73" t="str">
        <f>TEXT(Table13[[#This Row],[Kod EAN 
(Sku)]],"0000000000000")</f>
        <v>3270220004608</v>
      </c>
      <c r="C263" s="78" t="str">
        <f>IF(AND(Table13[[#This Row],[Kod EAN 
(Szt)]]&lt;&gt;0,Table13[[#This Row],[Kod EAN 
(Szt)]]&lt;&gt;"0"),TEXT(Table13[[#This Row],[Kod EAN 
(Szt)]],"0000000000000"),"")</f>
        <v>3086124000291</v>
      </c>
      <c r="D263" s="79" t="s">
        <v>6044</v>
      </c>
      <c r="E263" s="27" t="s">
        <v>7</v>
      </c>
      <c r="F263" s="28" t="s">
        <v>89</v>
      </c>
      <c r="G263" s="29"/>
      <c r="H263" s="66">
        <v>12.13</v>
      </c>
      <c r="I263" s="67"/>
      <c r="J263" s="51">
        <f>Table13[[#This Row],[Cena Netto]]*(1-Table13[[#This Row],[Rabat Długoterminowy]])</f>
        <v>12.13</v>
      </c>
      <c r="K263" s="80">
        <f>IF(TRIM($D$8)='Payment Term'!A$1,1-(1-$D$9)*(1-2%),$D$9)</f>
        <v>0.25</v>
      </c>
      <c r="L263" s="35"/>
      <c r="M263" s="81">
        <f>1-(1-Table13[[#This Row],[Rabat Długoterminowy]])*(1-Table13[[#This Row],[Dodatkowy rabat kwartału (składany)]])</f>
        <v>0</v>
      </c>
      <c r="N263" s="52">
        <v>0</v>
      </c>
      <c r="O263" s="31">
        <f>ROUND(Table13[[#This Row],[Cena Netto Po Rabacie Długoterminowym]]*(1-Table13[[#This Row],[Rabat Podstawowy]])*(1-Table13[[#This Row],[Dodatkowy rabat kwartału (składany)]])*(1-Table13[[#This Row],[Rabat Indywidualny]]),2)</f>
        <v>9.1</v>
      </c>
      <c r="P263" s="31">
        <f>Table13[[#This Row],[Сena SKU Po Wszystkich Rabatach]]/Table13[[#This Row],[Szt/
Opak.]]</f>
        <v>0.7583333333333333</v>
      </c>
      <c r="Q263" s="94" t="s">
        <v>2444</v>
      </c>
      <c r="R263" s="36" t="s">
        <v>6200</v>
      </c>
      <c r="S263" s="91" t="str">
        <f>IF(ISERROR(Table13[[#This Row],[W Inner]]),Table13[[#This Row],[W Outer]],IF(AND(Table13[[#This Row],[W Inner]]&gt;0,Table13[[#This Row],[W Inner]]&lt;&gt;"0"),Table13[[#This Row],[W Inner]],Table13[[#This Row],[W Outer]]))</f>
        <v>6</v>
      </c>
      <c r="T263" s="86"/>
      <c r="U2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3" s="49">
        <f>IF(Table13[[#This Row],[Zamówienie - Ilosc SKU '[Szt']]]=0,0,MOD(Table13[[#This Row],[Zamówienie - Ilosc SKU '[Szt']]],Table13[[#This Row],[Min. Ilość Zam. Sku]])-0.5)</f>
        <v>0</v>
      </c>
      <c r="W263" s="31">
        <f>Table13[[#This Row],[Сena SKU Po Wszystkich Rabatach]]*U263</f>
        <v>0</v>
      </c>
      <c r="X263" s="33" t="str">
        <f>IF(Table13[[#This Row],[Zamówienie - Ilosc SKU '[Szt']]]=0,"Niezamówione produkty","Zamówione produkty")</f>
        <v>Niezamówione produkty</v>
      </c>
      <c r="Y263" s="34" t="s">
        <v>6204</v>
      </c>
      <c r="Z263" s="34">
        <v>144</v>
      </c>
      <c r="AA263" s="34">
        <v>864</v>
      </c>
      <c r="AB263" s="34">
        <v>4320</v>
      </c>
      <c r="AC263" s="34">
        <f>+Table13[[#This Row],[Na Palecie]]/Table13[[#This Row],[W Outer]]</f>
        <v>30</v>
      </c>
      <c r="AD263" s="34">
        <f>+Table13[[#This Row],[Na Palecie]]/Table13[[#This Row],[Na 
Warstwie]]</f>
        <v>5</v>
      </c>
      <c r="AE263" s="37" t="s">
        <v>865</v>
      </c>
      <c r="AF263" s="37" t="s">
        <v>853</v>
      </c>
      <c r="AG263" s="37" t="s">
        <v>866</v>
      </c>
      <c r="AH263" s="37" t="s">
        <v>867</v>
      </c>
      <c r="AI263" s="37"/>
      <c r="AJ263" s="37" t="s">
        <v>6697</v>
      </c>
      <c r="AK263" s="37" t="s">
        <v>548</v>
      </c>
      <c r="AL263" s="37" t="str">
        <f>_xlfn.XLOOKUP(Table13[[#This Row],[Rabat Indywidualny]],'PC2 code'!A:A,'PC2 code'!B:B,0)</f>
        <v>00</v>
      </c>
      <c r="AM263" s="9"/>
      <c r="AP263" s="9"/>
    </row>
    <row r="264" spans="1:42" ht="15.75" customHeight="1" x14ac:dyDescent="0.35">
      <c r="A264" s="73" t="s">
        <v>5504</v>
      </c>
      <c r="B264" s="73" t="str">
        <f>TEXT(Table13[[#This Row],[Kod EAN 
(Sku)]],"0000000000000")</f>
        <v>3086123747715</v>
      </c>
      <c r="C264" s="78" t="str">
        <f>IF(AND(Table13[[#This Row],[Kod EAN 
(Szt)]]&lt;&gt;0,Table13[[#This Row],[Kod EAN 
(Szt)]]&lt;&gt;"0"),TEXT(Table13[[#This Row],[Kod EAN 
(Szt)]],"0000000000000"),"")</f>
        <v/>
      </c>
      <c r="D264" s="79" t="s">
        <v>868</v>
      </c>
      <c r="E264" s="27" t="s">
        <v>7</v>
      </c>
      <c r="F264" s="28" t="s">
        <v>89</v>
      </c>
      <c r="G264" s="29"/>
      <c r="H264" s="66">
        <v>12.88</v>
      </c>
      <c r="I264" s="67"/>
      <c r="J264" s="51">
        <f>Table13[[#This Row],[Cena Netto]]*(1-Table13[[#This Row],[Rabat Długoterminowy]])</f>
        <v>12.88</v>
      </c>
      <c r="K264" s="80">
        <f>IF(TRIM($D$8)='Payment Term'!A$1,1-(1-$D$9)*(1-2%),$D$9)</f>
        <v>0.25</v>
      </c>
      <c r="L264" s="35"/>
      <c r="M264" s="81">
        <f>1-(1-Table13[[#This Row],[Rabat Długoterminowy]])*(1-Table13[[#This Row],[Dodatkowy rabat kwartału (składany)]])</f>
        <v>0</v>
      </c>
      <c r="N264" s="52">
        <v>0</v>
      </c>
      <c r="O264" s="31">
        <f>ROUND(Table13[[#This Row],[Cena Netto Po Rabacie Długoterminowym]]*(1-Table13[[#This Row],[Rabat Podstawowy]])*(1-Table13[[#This Row],[Dodatkowy rabat kwartału (składany)]])*(1-Table13[[#This Row],[Rabat Indywidualny]]),2)</f>
        <v>9.66</v>
      </c>
      <c r="P264" s="31">
        <f>Table13[[#This Row],[Сena SKU Po Wszystkich Rabatach]]/Table13[[#This Row],[Szt/
Opak.]]</f>
        <v>1.9319999999999999</v>
      </c>
      <c r="Q264" s="94" t="s">
        <v>6201</v>
      </c>
      <c r="R264" s="36" t="s">
        <v>2470</v>
      </c>
      <c r="S264" s="91">
        <f>IF(ISERROR(Table13[[#This Row],[W Inner]]),Table13[[#This Row],[W Outer]],IF(AND(Table13[[#This Row],[W Inner]]&gt;0,Table13[[#This Row],[W Inner]]&lt;&gt;"0"),Table13[[#This Row],[W Inner]],Table13[[#This Row],[W Outer]]))</f>
        <v>25</v>
      </c>
      <c r="T264" s="86"/>
      <c r="U2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4" s="49">
        <f>IF(Table13[[#This Row],[Zamówienie - Ilosc SKU '[Szt']]]=0,0,MOD(Table13[[#This Row],[Zamówienie - Ilosc SKU '[Szt']]],Table13[[#This Row],[Min. Ilość Zam. Sku]])-0.5)</f>
        <v>0</v>
      </c>
      <c r="W264" s="31">
        <f>Table13[[#This Row],[Сena SKU Po Wszystkich Rabatach]]*U264</f>
        <v>0</v>
      </c>
      <c r="X264" s="33" t="str">
        <f>IF(Table13[[#This Row],[Zamówienie - Ilosc SKU '[Szt']]]=0,"Niezamówione produkty","Zamówione produkty")</f>
        <v>Niezamówione produkty</v>
      </c>
      <c r="Y264" s="34" t="s">
        <v>90</v>
      </c>
      <c r="Z264" s="34">
        <v>25</v>
      </c>
      <c r="AA264" s="34">
        <v>475</v>
      </c>
      <c r="AB264" s="34">
        <v>2375</v>
      </c>
      <c r="AC264" s="34">
        <f>+Table13[[#This Row],[Na Palecie]]/Table13[[#This Row],[W Outer]]</f>
        <v>95</v>
      </c>
      <c r="AD264" s="34">
        <f>+Table13[[#This Row],[Na Palecie]]/Table13[[#This Row],[Na 
Warstwie]]</f>
        <v>5</v>
      </c>
      <c r="AE264" s="37" t="s">
        <v>869</v>
      </c>
      <c r="AF264" s="37" t="s">
        <v>90</v>
      </c>
      <c r="AG264" s="37" t="s">
        <v>870</v>
      </c>
      <c r="AH264" s="37" t="s">
        <v>871</v>
      </c>
      <c r="AI264" s="37"/>
      <c r="AJ264" s="37" t="s">
        <v>6697</v>
      </c>
      <c r="AK264" s="37" t="s">
        <v>548</v>
      </c>
      <c r="AL264" s="37" t="str">
        <f>_xlfn.XLOOKUP(Table13[[#This Row],[Rabat Indywidualny]],'PC2 code'!A:A,'PC2 code'!B:B,0)</f>
        <v>00</v>
      </c>
    </row>
    <row r="265" spans="1:42" ht="15.75" customHeight="1" x14ac:dyDescent="0.35">
      <c r="A265" s="73" t="s">
        <v>5505</v>
      </c>
      <c r="B265" s="73" t="str">
        <f>TEXT(Table13[[#This Row],[Kod EAN 
(Sku)]],"0000000000000")</f>
        <v>3086123747692</v>
      </c>
      <c r="C265" s="78" t="str">
        <f>IF(AND(Table13[[#This Row],[Kod EAN 
(Szt)]]&lt;&gt;0,Table13[[#This Row],[Kod EAN 
(Szt)]]&lt;&gt;"0"),TEXT(Table13[[#This Row],[Kod EAN 
(Szt)]],"0000000000000"),"")</f>
        <v/>
      </c>
      <c r="D265" s="79" t="s">
        <v>872</v>
      </c>
      <c r="E265" s="27" t="s">
        <v>7</v>
      </c>
      <c r="F265" s="28" t="s">
        <v>89</v>
      </c>
      <c r="G265" s="29"/>
      <c r="H265" s="66">
        <v>21.29</v>
      </c>
      <c r="I265" s="67"/>
      <c r="J265" s="51">
        <f>Table13[[#This Row],[Cena Netto]]*(1-Table13[[#This Row],[Rabat Długoterminowy]])</f>
        <v>21.29</v>
      </c>
      <c r="K265" s="80">
        <f>IF(TRIM($D$8)='Payment Term'!A$1,1-(1-$D$9)*(1-2%),$D$9)</f>
        <v>0.25</v>
      </c>
      <c r="L265" s="35"/>
      <c r="M265" s="81">
        <f>1-(1-Table13[[#This Row],[Rabat Długoterminowy]])*(1-Table13[[#This Row],[Dodatkowy rabat kwartału (składany)]])</f>
        <v>0</v>
      </c>
      <c r="N265" s="52">
        <v>0</v>
      </c>
      <c r="O265" s="31">
        <f>ROUND(Table13[[#This Row],[Cena Netto Po Rabacie Długoterminowym]]*(1-Table13[[#This Row],[Rabat Podstawowy]])*(1-Table13[[#This Row],[Dodatkowy rabat kwartału (składany)]])*(1-Table13[[#This Row],[Rabat Indywidualny]]),2)</f>
        <v>15.97</v>
      </c>
      <c r="P265" s="31">
        <f>Table13[[#This Row],[Сena SKU Po Wszystkich Rabatach]]/Table13[[#This Row],[Szt/
Opak.]]</f>
        <v>1.597</v>
      </c>
      <c r="Q265" s="94" t="s">
        <v>2440</v>
      </c>
      <c r="R265" s="36" t="s">
        <v>2470</v>
      </c>
      <c r="S265" s="91">
        <f>IF(ISERROR(Table13[[#This Row],[W Inner]]),Table13[[#This Row],[W Outer]],IF(AND(Table13[[#This Row],[W Inner]]&gt;0,Table13[[#This Row],[W Inner]]&lt;&gt;"0"),Table13[[#This Row],[W Inner]],Table13[[#This Row],[W Outer]]))</f>
        <v>25</v>
      </c>
      <c r="T265" s="86"/>
      <c r="U2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5" s="49">
        <f>IF(Table13[[#This Row],[Zamówienie - Ilosc SKU '[Szt']]]=0,0,MOD(Table13[[#This Row],[Zamówienie - Ilosc SKU '[Szt']]],Table13[[#This Row],[Min. Ilość Zam. Sku]])-0.5)</f>
        <v>0</v>
      </c>
      <c r="W265" s="31">
        <f>Table13[[#This Row],[Сena SKU Po Wszystkich Rabatach]]*U265</f>
        <v>0</v>
      </c>
      <c r="X265" s="33" t="str">
        <f>IF(Table13[[#This Row],[Zamówienie - Ilosc SKU '[Szt']]]=0,"Niezamówione produkty","Zamówione produkty")</f>
        <v>Niezamówione produkty</v>
      </c>
      <c r="Y265" s="34" t="s">
        <v>90</v>
      </c>
      <c r="Z265" s="34">
        <v>25</v>
      </c>
      <c r="AA265" s="34">
        <v>475</v>
      </c>
      <c r="AB265" s="34">
        <v>2375</v>
      </c>
      <c r="AC265" s="34">
        <f>+Table13[[#This Row],[Na Palecie]]/Table13[[#This Row],[W Outer]]</f>
        <v>95</v>
      </c>
      <c r="AD265" s="34">
        <f>+Table13[[#This Row],[Na Palecie]]/Table13[[#This Row],[Na 
Warstwie]]</f>
        <v>5</v>
      </c>
      <c r="AE265" s="37" t="s">
        <v>873</v>
      </c>
      <c r="AF265" s="37" t="s">
        <v>90</v>
      </c>
      <c r="AG265" s="37" t="s">
        <v>874</v>
      </c>
      <c r="AH265" s="37" t="s">
        <v>875</v>
      </c>
      <c r="AI265" s="37"/>
      <c r="AJ265" s="37" t="s">
        <v>6697</v>
      </c>
      <c r="AK265" s="37" t="s">
        <v>548</v>
      </c>
      <c r="AL265" s="37" t="str">
        <f>_xlfn.XLOOKUP(Table13[[#This Row],[Rabat Indywidualny]],'PC2 code'!A:A,'PC2 code'!B:B,0)</f>
        <v>00</v>
      </c>
    </row>
    <row r="266" spans="1:42" ht="15.75" customHeight="1" x14ac:dyDescent="0.35">
      <c r="A266" s="73" t="s">
        <v>5506</v>
      </c>
      <c r="B266" s="73" t="str">
        <f>TEXT(Table13[[#This Row],[Kod EAN 
(Sku)]],"0000000000000")</f>
        <v>3086123744936</v>
      </c>
      <c r="C266" s="78" t="str">
        <f>IF(AND(Table13[[#This Row],[Kod EAN 
(Szt)]]&lt;&gt;0,Table13[[#This Row],[Kod EAN 
(Szt)]]&lt;&gt;"0"),TEXT(Table13[[#This Row],[Kod EAN 
(Szt)]],"0000000000000"),"")</f>
        <v>3086123749474</v>
      </c>
      <c r="D266" s="79" t="s">
        <v>876</v>
      </c>
      <c r="E266" s="27" t="s">
        <v>7</v>
      </c>
      <c r="F266" s="28" t="s">
        <v>89</v>
      </c>
      <c r="G266" s="29"/>
      <c r="H266" s="66">
        <v>19.440000000000001</v>
      </c>
      <c r="I266" s="67"/>
      <c r="J266" s="51">
        <f>Table13[[#This Row],[Cena Netto]]*(1-Table13[[#This Row],[Rabat Długoterminowy]])</f>
        <v>19.440000000000001</v>
      </c>
      <c r="K266" s="80">
        <f>IF(TRIM($D$8)='Payment Term'!A$1,1-(1-$D$9)*(1-2%),$D$9)</f>
        <v>0.25</v>
      </c>
      <c r="L266" s="35"/>
      <c r="M266" s="81">
        <f>1-(1-Table13[[#This Row],[Rabat Długoterminowy]])*(1-Table13[[#This Row],[Dodatkowy rabat kwartału (składany)]])</f>
        <v>0</v>
      </c>
      <c r="N266" s="52">
        <v>0</v>
      </c>
      <c r="O266" s="31">
        <f>ROUND(Table13[[#This Row],[Cena Netto Po Rabacie Długoterminowym]]*(1-Table13[[#This Row],[Rabat Podstawowy]])*(1-Table13[[#This Row],[Dodatkowy rabat kwartału (składany)]])*(1-Table13[[#This Row],[Rabat Indywidualny]]),2)</f>
        <v>14.58</v>
      </c>
      <c r="P266" s="31">
        <f>Table13[[#This Row],[Сena SKU Po Wszystkich Rabatach]]/Table13[[#This Row],[Szt/
Opak.]]</f>
        <v>1.2150000000000001</v>
      </c>
      <c r="Q266" s="94" t="s">
        <v>2444</v>
      </c>
      <c r="R266" s="36" t="s">
        <v>6200</v>
      </c>
      <c r="S266" s="91" t="str">
        <f>IF(ISERROR(Table13[[#This Row],[W Inner]]),Table13[[#This Row],[W Outer]],IF(AND(Table13[[#This Row],[W Inner]]&gt;0,Table13[[#This Row],[W Inner]]&lt;&gt;"0"),Table13[[#This Row],[W Inner]],Table13[[#This Row],[W Outer]]))</f>
        <v>6</v>
      </c>
      <c r="T266" s="86"/>
      <c r="U2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6" s="49">
        <f>IF(Table13[[#This Row],[Zamówienie - Ilosc SKU '[Szt']]]=0,0,MOD(Table13[[#This Row],[Zamówienie - Ilosc SKU '[Szt']]],Table13[[#This Row],[Min. Ilość Zam. Sku]])-0.5)</f>
        <v>0</v>
      </c>
      <c r="W266" s="31">
        <f>Table13[[#This Row],[Сena SKU Po Wszystkich Rabatach]]*U266</f>
        <v>0</v>
      </c>
      <c r="X266" s="33" t="str">
        <f>IF(Table13[[#This Row],[Zamówienie - Ilosc SKU '[Szt']]]=0,"Niezamówione produkty","Zamówione produkty")</f>
        <v>Niezamówione produkty</v>
      </c>
      <c r="Y266" s="34" t="s">
        <v>6204</v>
      </c>
      <c r="Z266" s="34">
        <v>120</v>
      </c>
      <c r="AA266" s="34">
        <v>720</v>
      </c>
      <c r="AB266" s="34">
        <v>2880</v>
      </c>
      <c r="AC266" s="34">
        <f>+Table13[[#This Row],[Na Palecie]]/Table13[[#This Row],[W Outer]]</f>
        <v>24</v>
      </c>
      <c r="AD266" s="34">
        <f>+Table13[[#This Row],[Na Palecie]]/Table13[[#This Row],[Na 
Warstwie]]</f>
        <v>4</v>
      </c>
      <c r="AE266" s="37" t="s">
        <v>877</v>
      </c>
      <c r="AF266" s="37" t="s">
        <v>878</v>
      </c>
      <c r="AG266" s="37" t="s">
        <v>879</v>
      </c>
      <c r="AH266" s="37" t="s">
        <v>880</v>
      </c>
      <c r="AI266" s="37"/>
      <c r="AJ266" s="37" t="s">
        <v>6697</v>
      </c>
      <c r="AK266" s="37" t="s">
        <v>548</v>
      </c>
      <c r="AL266" s="37" t="str">
        <f>_xlfn.XLOOKUP(Table13[[#This Row],[Rabat Indywidualny]],'PC2 code'!A:A,'PC2 code'!B:B,0)</f>
        <v>00</v>
      </c>
    </row>
    <row r="267" spans="1:42" s="64" customFormat="1" ht="15.75" customHeight="1" x14ac:dyDescent="0.35">
      <c r="A267" s="73" t="s">
        <v>5507</v>
      </c>
      <c r="B267" s="73" t="str">
        <f>TEXT(Table13[[#This Row],[Kod EAN 
(Sku)]],"0000000000000")</f>
        <v>3086123747654</v>
      </c>
      <c r="C267" s="78" t="str">
        <f>IF(AND(Table13[[#This Row],[Kod EAN 
(Szt)]]&lt;&gt;0,Table13[[#This Row],[Kod EAN 
(Szt)]]&lt;&gt;"0"),TEXT(Table13[[#This Row],[Kod EAN 
(Szt)]],"0000000000000"),"")</f>
        <v/>
      </c>
      <c r="D267" s="79" t="s">
        <v>881</v>
      </c>
      <c r="E267" s="27" t="s">
        <v>7</v>
      </c>
      <c r="F267" s="28" t="s">
        <v>89</v>
      </c>
      <c r="G267" s="29"/>
      <c r="H267" s="66">
        <v>8.36</v>
      </c>
      <c r="I267" s="67"/>
      <c r="J267" s="51">
        <f>Table13[[#This Row],[Cena Netto]]*(1-Table13[[#This Row],[Rabat Długoterminowy]])</f>
        <v>8.36</v>
      </c>
      <c r="K267" s="80">
        <f>IF(TRIM($D$8)='Payment Term'!A$1,1-(1-$D$9)*(1-2%),$D$9)</f>
        <v>0.25</v>
      </c>
      <c r="L267" s="35"/>
      <c r="M267" s="81">
        <f>1-(1-Table13[[#This Row],[Rabat Długoterminowy]])*(1-Table13[[#This Row],[Dodatkowy rabat kwartału (składany)]])</f>
        <v>0</v>
      </c>
      <c r="N267" s="52">
        <v>0</v>
      </c>
      <c r="O267" s="31">
        <f>ROUND(Table13[[#This Row],[Cena Netto Po Rabacie Długoterminowym]]*(1-Table13[[#This Row],[Rabat Podstawowy]])*(1-Table13[[#This Row],[Dodatkowy rabat kwartału (składany)]])*(1-Table13[[#This Row],[Rabat Indywidualny]]),2)</f>
        <v>6.27</v>
      </c>
      <c r="P267" s="31">
        <f>Table13[[#This Row],[Сena SKU Po Wszystkich Rabatach]]/Table13[[#This Row],[Szt/
Opak.]]</f>
        <v>1.254</v>
      </c>
      <c r="Q267" s="94" t="s">
        <v>6201</v>
      </c>
      <c r="R267" s="36" t="s">
        <v>2470</v>
      </c>
      <c r="S267" s="91">
        <f>IF(ISERROR(Table13[[#This Row],[W Inner]]),Table13[[#This Row],[W Outer]],IF(AND(Table13[[#This Row],[W Inner]]&gt;0,Table13[[#This Row],[W Inner]]&lt;&gt;"0"),Table13[[#This Row],[W Inner]],Table13[[#This Row],[W Outer]]))</f>
        <v>25</v>
      </c>
      <c r="T267" s="86"/>
      <c r="U2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7" s="49">
        <f>IF(Table13[[#This Row],[Zamówienie - Ilosc SKU '[Szt']]]=0,0,MOD(Table13[[#This Row],[Zamówienie - Ilosc SKU '[Szt']]],Table13[[#This Row],[Min. Ilość Zam. Sku]])-0.5)</f>
        <v>0</v>
      </c>
      <c r="W267" s="31">
        <f>Table13[[#This Row],[Сena SKU Po Wszystkich Rabatach]]*U267</f>
        <v>0</v>
      </c>
      <c r="X267" s="33" t="str">
        <f>IF(Table13[[#This Row],[Zamówienie - Ilosc SKU '[Szt']]]=0,"Niezamówione produkty","Zamówione produkty")</f>
        <v>Niezamówione produkty</v>
      </c>
      <c r="Y267" s="34" t="s">
        <v>90</v>
      </c>
      <c r="Z267" s="34">
        <v>25</v>
      </c>
      <c r="AA267" s="34">
        <v>475</v>
      </c>
      <c r="AB267" s="34">
        <v>2375</v>
      </c>
      <c r="AC267" s="34">
        <f>+Table13[[#This Row],[Na Palecie]]/Table13[[#This Row],[W Outer]]</f>
        <v>95</v>
      </c>
      <c r="AD267" s="34">
        <f>+Table13[[#This Row],[Na Palecie]]/Table13[[#This Row],[Na 
Warstwie]]</f>
        <v>5</v>
      </c>
      <c r="AE267" s="37" t="s">
        <v>882</v>
      </c>
      <c r="AF267" s="37" t="s">
        <v>90</v>
      </c>
      <c r="AG267" s="37" t="s">
        <v>883</v>
      </c>
      <c r="AH267" s="37" t="s">
        <v>884</v>
      </c>
      <c r="AI267" s="37"/>
      <c r="AJ267" s="37" t="s">
        <v>6697</v>
      </c>
      <c r="AK267" s="37" t="s">
        <v>548</v>
      </c>
      <c r="AL267" s="37" t="str">
        <f>_xlfn.XLOOKUP(Table13[[#This Row],[Rabat Indywidualny]],'PC2 code'!A:A,'PC2 code'!B:B,0)</f>
        <v>00</v>
      </c>
      <c r="AM267" s="9"/>
      <c r="AP267" s="9"/>
    </row>
    <row r="268" spans="1:42" ht="15.75" customHeight="1" x14ac:dyDescent="0.35">
      <c r="A268" s="73" t="s">
        <v>5508</v>
      </c>
      <c r="B268" s="73" t="str">
        <f>TEXT(Table13[[#This Row],[Kod EAN 
(Sku)]],"0000000000000")</f>
        <v>3086123747630</v>
      </c>
      <c r="C268" s="78" t="str">
        <f>IF(AND(Table13[[#This Row],[Kod EAN 
(Szt)]]&lt;&gt;0,Table13[[#This Row],[Kod EAN 
(Szt)]]&lt;&gt;"0"),TEXT(Table13[[#This Row],[Kod EAN 
(Szt)]],"0000000000000"),"")</f>
        <v/>
      </c>
      <c r="D268" s="79" t="s">
        <v>885</v>
      </c>
      <c r="E268" s="27" t="s">
        <v>7</v>
      </c>
      <c r="F268" s="28" t="s">
        <v>89</v>
      </c>
      <c r="G268" s="29"/>
      <c r="H268" s="66">
        <v>14.91</v>
      </c>
      <c r="I268" s="67"/>
      <c r="J268" s="51">
        <f>Table13[[#This Row],[Cena Netto]]*(1-Table13[[#This Row],[Rabat Długoterminowy]])</f>
        <v>14.91</v>
      </c>
      <c r="K268" s="80">
        <f>IF(TRIM($D$8)='Payment Term'!A$1,1-(1-$D$9)*(1-2%),$D$9)</f>
        <v>0.25</v>
      </c>
      <c r="L268" s="35"/>
      <c r="M268" s="81">
        <f>1-(1-Table13[[#This Row],[Rabat Długoterminowy]])*(1-Table13[[#This Row],[Dodatkowy rabat kwartału (składany)]])</f>
        <v>0</v>
      </c>
      <c r="N268" s="52">
        <v>0</v>
      </c>
      <c r="O268" s="31">
        <f>ROUND(Table13[[#This Row],[Cena Netto Po Rabacie Długoterminowym]]*(1-Table13[[#This Row],[Rabat Podstawowy]])*(1-Table13[[#This Row],[Dodatkowy rabat kwartału (składany)]])*(1-Table13[[#This Row],[Rabat Indywidualny]]),2)</f>
        <v>11.18</v>
      </c>
      <c r="P268" s="31">
        <f>Table13[[#This Row],[Сena SKU Po Wszystkich Rabatach]]/Table13[[#This Row],[Szt/
Opak.]]</f>
        <v>1.1179999999999999</v>
      </c>
      <c r="Q268" s="94" t="s">
        <v>2440</v>
      </c>
      <c r="R268" s="36" t="s">
        <v>2470</v>
      </c>
      <c r="S268" s="91">
        <f>IF(ISERROR(Table13[[#This Row],[W Inner]]),Table13[[#This Row],[W Outer]],IF(AND(Table13[[#This Row],[W Inner]]&gt;0,Table13[[#This Row],[W Inner]]&lt;&gt;"0"),Table13[[#This Row],[W Inner]],Table13[[#This Row],[W Outer]]))</f>
        <v>25</v>
      </c>
      <c r="T268" s="86"/>
      <c r="U2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8" s="49">
        <f>IF(Table13[[#This Row],[Zamówienie - Ilosc SKU '[Szt']]]=0,0,MOD(Table13[[#This Row],[Zamówienie - Ilosc SKU '[Szt']]],Table13[[#This Row],[Min. Ilość Zam. Sku]])-0.5)</f>
        <v>0</v>
      </c>
      <c r="W268" s="31">
        <f>Table13[[#This Row],[Сena SKU Po Wszystkich Rabatach]]*U268</f>
        <v>0</v>
      </c>
      <c r="X268" s="33" t="str">
        <f>IF(Table13[[#This Row],[Zamówienie - Ilosc SKU '[Szt']]]=0,"Niezamówione produkty","Zamówione produkty")</f>
        <v>Niezamówione produkty</v>
      </c>
      <c r="Y268" s="34" t="s">
        <v>90</v>
      </c>
      <c r="Z268" s="34">
        <v>25</v>
      </c>
      <c r="AA268" s="34">
        <v>475</v>
      </c>
      <c r="AB268" s="34">
        <v>2375</v>
      </c>
      <c r="AC268" s="34">
        <f>+Table13[[#This Row],[Na Palecie]]/Table13[[#This Row],[W Outer]]</f>
        <v>95</v>
      </c>
      <c r="AD268" s="34">
        <f>+Table13[[#This Row],[Na Palecie]]/Table13[[#This Row],[Na 
Warstwie]]</f>
        <v>5</v>
      </c>
      <c r="AE268" s="37" t="s">
        <v>886</v>
      </c>
      <c r="AF268" s="37" t="s">
        <v>90</v>
      </c>
      <c r="AG268" s="37" t="s">
        <v>887</v>
      </c>
      <c r="AH268" s="37" t="s">
        <v>888</v>
      </c>
      <c r="AI268" s="37"/>
      <c r="AJ268" s="37" t="s">
        <v>6697</v>
      </c>
      <c r="AK268" s="37" t="s">
        <v>548</v>
      </c>
      <c r="AL268" s="37" t="str">
        <f>_xlfn.XLOOKUP(Table13[[#This Row],[Rabat Indywidualny]],'PC2 code'!A:A,'PC2 code'!B:B,0)</f>
        <v>00</v>
      </c>
    </row>
    <row r="269" spans="1:42" s="64" customFormat="1" ht="15.75" customHeight="1" x14ac:dyDescent="0.35">
      <c r="A269" s="73" t="s">
        <v>5509</v>
      </c>
      <c r="B269" s="73" t="str">
        <f>TEXT(Table13[[#This Row],[Kod EAN 
(Sku)]],"0000000000000")</f>
        <v>3086123744943</v>
      </c>
      <c r="C269" s="78" t="str">
        <f>IF(AND(Table13[[#This Row],[Kod EAN 
(Szt)]]&lt;&gt;0,Table13[[#This Row],[Kod EAN 
(Szt)]]&lt;&gt;"0"),TEXT(Table13[[#This Row],[Kod EAN 
(Szt)]],"0000000000000"),"")</f>
        <v>3086123749467</v>
      </c>
      <c r="D269" s="79" t="s">
        <v>889</v>
      </c>
      <c r="E269" s="27" t="s">
        <v>7</v>
      </c>
      <c r="F269" s="28" t="s">
        <v>89</v>
      </c>
      <c r="G269" s="29"/>
      <c r="H269" s="66">
        <v>13.8</v>
      </c>
      <c r="I269" s="67"/>
      <c r="J269" s="51">
        <f>Table13[[#This Row],[Cena Netto]]*(1-Table13[[#This Row],[Rabat Długoterminowy]])</f>
        <v>13.8</v>
      </c>
      <c r="K269" s="80">
        <f>IF(TRIM($D$8)='Payment Term'!A$1,1-(1-$D$9)*(1-2%),$D$9)</f>
        <v>0.25</v>
      </c>
      <c r="L269" s="35"/>
      <c r="M269" s="81">
        <f>1-(1-Table13[[#This Row],[Rabat Długoterminowy]])*(1-Table13[[#This Row],[Dodatkowy rabat kwartału (składany)]])</f>
        <v>0</v>
      </c>
      <c r="N269" s="52">
        <v>0</v>
      </c>
      <c r="O269" s="31">
        <f>ROUND(Table13[[#This Row],[Cena Netto Po Rabacie Długoterminowym]]*(1-Table13[[#This Row],[Rabat Podstawowy]])*(1-Table13[[#This Row],[Dodatkowy rabat kwartału (składany)]])*(1-Table13[[#This Row],[Rabat Indywidualny]]),2)</f>
        <v>10.35</v>
      </c>
      <c r="P269" s="31">
        <f>Table13[[#This Row],[Сena SKU Po Wszystkich Rabatach]]/Table13[[#This Row],[Szt/
Opak.]]</f>
        <v>0.86249999999999993</v>
      </c>
      <c r="Q269" s="94" t="s">
        <v>2444</v>
      </c>
      <c r="R269" s="36" t="s">
        <v>6200</v>
      </c>
      <c r="S269" s="91" t="str">
        <f>IF(ISERROR(Table13[[#This Row],[W Inner]]),Table13[[#This Row],[W Outer]],IF(AND(Table13[[#This Row],[W Inner]]&gt;0,Table13[[#This Row],[W Inner]]&lt;&gt;"0"),Table13[[#This Row],[W Inner]],Table13[[#This Row],[W Outer]]))</f>
        <v>6</v>
      </c>
      <c r="T269" s="86"/>
      <c r="U2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69" s="49">
        <f>IF(Table13[[#This Row],[Zamówienie - Ilosc SKU '[Szt']]]=0,0,MOD(Table13[[#This Row],[Zamówienie - Ilosc SKU '[Szt']]],Table13[[#This Row],[Min. Ilość Zam. Sku]])-0.5)</f>
        <v>0</v>
      </c>
      <c r="W269" s="31">
        <f>Table13[[#This Row],[Сena SKU Po Wszystkich Rabatach]]*U269</f>
        <v>0</v>
      </c>
      <c r="X269" s="33" t="str">
        <f>IF(Table13[[#This Row],[Zamówienie - Ilosc SKU '[Szt']]]=0,"Niezamówione produkty","Zamówione produkty")</f>
        <v>Niezamówione produkty</v>
      </c>
      <c r="Y269" s="34" t="s">
        <v>6204</v>
      </c>
      <c r="Z269" s="34">
        <v>144</v>
      </c>
      <c r="AA269" s="34">
        <v>864</v>
      </c>
      <c r="AB269" s="34">
        <v>4320</v>
      </c>
      <c r="AC269" s="34">
        <f>+Table13[[#This Row],[Na Palecie]]/Table13[[#This Row],[W Outer]]</f>
        <v>30</v>
      </c>
      <c r="AD269" s="34">
        <f>+Table13[[#This Row],[Na Palecie]]/Table13[[#This Row],[Na 
Warstwie]]</f>
        <v>5</v>
      </c>
      <c r="AE269" s="37" t="s">
        <v>890</v>
      </c>
      <c r="AF269" s="37" t="s">
        <v>891</v>
      </c>
      <c r="AG269" s="37" t="s">
        <v>892</v>
      </c>
      <c r="AH269" s="37" t="s">
        <v>893</v>
      </c>
      <c r="AI269" s="37"/>
      <c r="AJ269" s="37" t="s">
        <v>6697</v>
      </c>
      <c r="AK269" s="37" t="s">
        <v>548</v>
      </c>
      <c r="AL269" s="37" t="str">
        <f>_xlfn.XLOOKUP(Table13[[#This Row],[Rabat Indywidualny]],'PC2 code'!A:A,'PC2 code'!B:B,0)</f>
        <v>00</v>
      </c>
      <c r="AM269" s="9"/>
      <c r="AP269" s="9"/>
    </row>
    <row r="270" spans="1:42" s="64" customFormat="1" ht="15.75" customHeight="1" x14ac:dyDescent="0.35">
      <c r="A270" s="73" t="s">
        <v>5510</v>
      </c>
      <c r="B270" s="73" t="str">
        <f>TEXT(Table13[[#This Row],[Kod EAN 
(Sku)]],"0000000000000")</f>
        <v>3086123538368</v>
      </c>
      <c r="C270" s="78" t="str">
        <f>IF(AND(Table13[[#This Row],[Kod EAN 
(Szt)]]&lt;&gt;0,Table13[[#This Row],[Kod EAN 
(Szt)]]&lt;&gt;"0"),TEXT(Table13[[#This Row],[Kod EAN 
(Szt)]],"0000000000000"),"")</f>
        <v/>
      </c>
      <c r="D270" s="79" t="s">
        <v>894</v>
      </c>
      <c r="E270" s="27" t="s">
        <v>7</v>
      </c>
      <c r="F270" s="28" t="s">
        <v>89</v>
      </c>
      <c r="G270" s="29"/>
      <c r="H270" s="66">
        <v>7.73</v>
      </c>
      <c r="I270" s="67"/>
      <c r="J270" s="51">
        <f>Table13[[#This Row],[Cena Netto]]*(1-Table13[[#This Row],[Rabat Długoterminowy]])</f>
        <v>7.73</v>
      </c>
      <c r="K270" s="80">
        <f>IF(TRIM($D$8)='Payment Term'!A$1,1-(1-$D$9)*(1-2%),$D$9)</f>
        <v>0.25</v>
      </c>
      <c r="L270" s="35"/>
      <c r="M270" s="81">
        <f>1-(1-Table13[[#This Row],[Rabat Długoterminowy]])*(1-Table13[[#This Row],[Dodatkowy rabat kwartału (składany)]])</f>
        <v>0</v>
      </c>
      <c r="N270" s="52">
        <v>0</v>
      </c>
      <c r="O270" s="31">
        <f>ROUND(Table13[[#This Row],[Cena Netto Po Rabacie Długoterminowym]]*(1-Table13[[#This Row],[Rabat Podstawowy]])*(1-Table13[[#This Row],[Dodatkowy rabat kwartału (składany)]])*(1-Table13[[#This Row],[Rabat Indywidualny]]),2)</f>
        <v>5.8</v>
      </c>
      <c r="P270" s="31">
        <f>Table13[[#This Row],[Сena SKU Po Wszystkich Rabatach]]/Table13[[#This Row],[Szt/
Opak.]]</f>
        <v>1.9333333333333333</v>
      </c>
      <c r="Q270" s="94" t="s">
        <v>6203</v>
      </c>
      <c r="R270" s="36" t="s">
        <v>2470</v>
      </c>
      <c r="S270" s="91">
        <f>IF(ISERROR(Table13[[#This Row],[W Inner]]),Table13[[#This Row],[W Outer]],IF(AND(Table13[[#This Row],[W Inner]]&gt;0,Table13[[#This Row],[W Inner]]&lt;&gt;"0"),Table13[[#This Row],[W Inner]],Table13[[#This Row],[W Outer]]))</f>
        <v>25</v>
      </c>
      <c r="T270" s="86"/>
      <c r="U2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0" s="49">
        <f>IF(Table13[[#This Row],[Zamówienie - Ilosc SKU '[Szt']]]=0,0,MOD(Table13[[#This Row],[Zamówienie - Ilosc SKU '[Szt']]],Table13[[#This Row],[Min. Ilość Zam. Sku]])-0.5)</f>
        <v>0</v>
      </c>
      <c r="W270" s="31">
        <f>Table13[[#This Row],[Сena SKU Po Wszystkich Rabatach]]*U270</f>
        <v>0</v>
      </c>
      <c r="X270" s="33" t="str">
        <f>IF(Table13[[#This Row],[Zamówienie - Ilosc SKU '[Szt']]]=0,"Niezamówione produkty","Zamówione produkty")</f>
        <v>Niezamówione produkty</v>
      </c>
      <c r="Y270" s="34" t="s">
        <v>90</v>
      </c>
      <c r="Z270" s="34">
        <v>25</v>
      </c>
      <c r="AA270" s="34">
        <v>600</v>
      </c>
      <c r="AB270" s="34">
        <v>4800</v>
      </c>
      <c r="AC270" s="34">
        <f>+Table13[[#This Row],[Na Palecie]]/Table13[[#This Row],[W Outer]]</f>
        <v>192</v>
      </c>
      <c r="AD270" s="34">
        <f>+Table13[[#This Row],[Na Palecie]]/Table13[[#This Row],[Na 
Warstwie]]</f>
        <v>8</v>
      </c>
      <c r="AE270" s="37" t="s">
        <v>895</v>
      </c>
      <c r="AF270" s="37" t="s">
        <v>90</v>
      </c>
      <c r="AG270" s="37" t="s">
        <v>896</v>
      </c>
      <c r="AH270" s="37" t="s">
        <v>897</v>
      </c>
      <c r="AI270" s="37"/>
      <c r="AJ270" s="37" t="s">
        <v>6697</v>
      </c>
      <c r="AK270" s="37" t="s">
        <v>548</v>
      </c>
      <c r="AL270" s="37" t="str">
        <f>_xlfn.XLOOKUP(Table13[[#This Row],[Rabat Indywidualny]],'PC2 code'!A:A,'PC2 code'!B:B,0)</f>
        <v>00</v>
      </c>
      <c r="AM270" s="9"/>
      <c r="AP270" s="9"/>
    </row>
    <row r="271" spans="1:42" s="64" customFormat="1" ht="15.75" customHeight="1" x14ac:dyDescent="0.35">
      <c r="A271" s="73" t="s">
        <v>5511</v>
      </c>
      <c r="B271" s="73" t="str">
        <f>TEXT(Table13[[#This Row],[Kod EAN 
(Sku)]],"0000000000000")</f>
        <v>3086123538375</v>
      </c>
      <c r="C271" s="78" t="str">
        <f>IF(AND(Table13[[#This Row],[Kod EAN 
(Szt)]]&lt;&gt;0,Table13[[#This Row],[Kod EAN 
(Szt)]]&lt;&gt;"0"),TEXT(Table13[[#This Row],[Kod EAN 
(Szt)]],"0000000000000"),"")</f>
        <v>3086123372436</v>
      </c>
      <c r="D271" s="79" t="s">
        <v>898</v>
      </c>
      <c r="E271" s="27" t="s">
        <v>7</v>
      </c>
      <c r="F271" s="28" t="s">
        <v>89</v>
      </c>
      <c r="G271" s="29"/>
      <c r="H271" s="66">
        <v>19.440000000000001</v>
      </c>
      <c r="I271" s="67"/>
      <c r="J271" s="51">
        <f>Table13[[#This Row],[Cena Netto]]*(1-Table13[[#This Row],[Rabat Długoterminowy]])</f>
        <v>19.440000000000001</v>
      </c>
      <c r="K271" s="80">
        <f>IF(TRIM($D$8)='Payment Term'!A$1,1-(1-$D$9)*(1-2%),$D$9)</f>
        <v>0.25</v>
      </c>
      <c r="L271" s="35"/>
      <c r="M271" s="81">
        <f>1-(1-Table13[[#This Row],[Rabat Długoterminowy]])*(1-Table13[[#This Row],[Dodatkowy rabat kwartału (składany)]])</f>
        <v>0</v>
      </c>
      <c r="N271" s="52">
        <v>0</v>
      </c>
      <c r="O271" s="31">
        <f>ROUND(Table13[[#This Row],[Cena Netto Po Rabacie Długoterminowym]]*(1-Table13[[#This Row],[Rabat Podstawowy]])*(1-Table13[[#This Row],[Dodatkowy rabat kwartału (składany)]])*(1-Table13[[#This Row],[Rabat Indywidualny]]),2)</f>
        <v>14.58</v>
      </c>
      <c r="P271" s="31">
        <f>Table13[[#This Row],[Сena SKU Po Wszystkich Rabatach]]/Table13[[#This Row],[Szt/
Opak.]]</f>
        <v>1.2150000000000001</v>
      </c>
      <c r="Q271" s="94" t="s">
        <v>2444</v>
      </c>
      <c r="R271" s="36" t="s">
        <v>6200</v>
      </c>
      <c r="S271" s="91" t="str">
        <f>IF(ISERROR(Table13[[#This Row],[W Inner]]),Table13[[#This Row],[W Outer]],IF(AND(Table13[[#This Row],[W Inner]]&gt;0,Table13[[#This Row],[W Inner]]&lt;&gt;"0"),Table13[[#This Row],[W Inner]],Table13[[#This Row],[W Outer]]))</f>
        <v>6</v>
      </c>
      <c r="T271" s="86"/>
      <c r="U2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1" s="49">
        <f>IF(Table13[[#This Row],[Zamówienie - Ilosc SKU '[Szt']]]=0,0,MOD(Table13[[#This Row],[Zamówienie - Ilosc SKU '[Szt']]],Table13[[#This Row],[Min. Ilość Zam. Sku]])-0.5)</f>
        <v>0</v>
      </c>
      <c r="W271" s="31">
        <f>Table13[[#This Row],[Сena SKU Po Wszystkich Rabatach]]*U271</f>
        <v>0</v>
      </c>
      <c r="X271" s="33" t="str">
        <f>IF(Table13[[#This Row],[Zamówienie - Ilosc SKU '[Szt']]]=0,"Niezamówione produkty","Zamówione produkty")</f>
        <v>Niezamówione produkty</v>
      </c>
      <c r="Y271" s="34" t="s">
        <v>6204</v>
      </c>
      <c r="Z271" s="34">
        <v>120</v>
      </c>
      <c r="AA271" s="34">
        <v>720</v>
      </c>
      <c r="AB271" s="34">
        <v>2880</v>
      </c>
      <c r="AC271" s="34">
        <f>+Table13[[#This Row],[Na Palecie]]/Table13[[#This Row],[W Outer]]</f>
        <v>24</v>
      </c>
      <c r="AD271" s="34">
        <f>+Table13[[#This Row],[Na Palecie]]/Table13[[#This Row],[Na 
Warstwie]]</f>
        <v>4</v>
      </c>
      <c r="AE271" s="37" t="s">
        <v>899</v>
      </c>
      <c r="AF271" s="37" t="s">
        <v>900</v>
      </c>
      <c r="AG271" s="37" t="s">
        <v>901</v>
      </c>
      <c r="AH271" s="37" t="s">
        <v>902</v>
      </c>
      <c r="AI271" s="37"/>
      <c r="AJ271" s="37" t="s">
        <v>6697</v>
      </c>
      <c r="AK271" s="37" t="s">
        <v>548</v>
      </c>
      <c r="AL271" s="37" t="str">
        <f>_xlfn.XLOOKUP(Table13[[#This Row],[Rabat Indywidualny]],'PC2 code'!A:A,'PC2 code'!B:B,0)</f>
        <v>00</v>
      </c>
      <c r="AM271" s="9"/>
      <c r="AP271" s="9"/>
    </row>
    <row r="272" spans="1:42" ht="15.75" customHeight="1" x14ac:dyDescent="0.35">
      <c r="A272" s="73" t="s">
        <v>5512</v>
      </c>
      <c r="B272" s="73" t="str">
        <f>TEXT(Table13[[#This Row],[Kod EAN 
(Sku)]],"0000000000000")</f>
        <v>3086123539006</v>
      </c>
      <c r="C272" s="78" t="str">
        <f>IF(AND(Table13[[#This Row],[Kod EAN 
(Szt)]]&lt;&gt;0,Table13[[#This Row],[Kod EAN 
(Szt)]]&lt;&gt;"0"),TEXT(Table13[[#This Row],[Kod EAN 
(Szt)]],"0000000000000"),"")</f>
        <v/>
      </c>
      <c r="D272" s="79" t="s">
        <v>903</v>
      </c>
      <c r="E272" s="27" t="s">
        <v>7</v>
      </c>
      <c r="F272" s="28" t="s">
        <v>89</v>
      </c>
      <c r="G272" s="29"/>
      <c r="H272" s="66">
        <v>6.69</v>
      </c>
      <c r="I272" s="67"/>
      <c r="J272" s="51">
        <f>Table13[[#This Row],[Cena Netto]]*(1-Table13[[#This Row],[Rabat Długoterminowy]])</f>
        <v>6.69</v>
      </c>
      <c r="K272" s="80">
        <f>IF(TRIM($D$8)='Payment Term'!A$1,1-(1-$D$9)*(1-2%),$D$9)</f>
        <v>0.25</v>
      </c>
      <c r="L272" s="35"/>
      <c r="M272" s="81">
        <f>1-(1-Table13[[#This Row],[Rabat Długoterminowy]])*(1-Table13[[#This Row],[Dodatkowy rabat kwartału (składany)]])</f>
        <v>0</v>
      </c>
      <c r="N272" s="52">
        <v>0</v>
      </c>
      <c r="O272" s="31">
        <f>ROUND(Table13[[#This Row],[Cena Netto Po Rabacie Długoterminowym]]*(1-Table13[[#This Row],[Rabat Podstawowy]])*(1-Table13[[#This Row],[Dodatkowy rabat kwartału (składany)]])*(1-Table13[[#This Row],[Rabat Indywidualny]]),2)</f>
        <v>5.0199999999999996</v>
      </c>
      <c r="P272" s="31">
        <f>Table13[[#This Row],[Сena SKU Po Wszystkich Rabatach]]/Table13[[#This Row],[Szt/
Opak.]]</f>
        <v>1.2549999999999999</v>
      </c>
      <c r="Q272" s="94" t="s">
        <v>6198</v>
      </c>
      <c r="R272" s="36" t="s">
        <v>2470</v>
      </c>
      <c r="S272" s="91">
        <f>IF(ISERROR(Table13[[#This Row],[W Inner]]),Table13[[#This Row],[W Outer]],IF(AND(Table13[[#This Row],[W Inner]]&gt;0,Table13[[#This Row],[W Inner]]&lt;&gt;"0"),Table13[[#This Row],[W Inner]],Table13[[#This Row],[W Outer]]))</f>
        <v>25</v>
      </c>
      <c r="T272" s="86"/>
      <c r="U2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2" s="49">
        <f>IF(Table13[[#This Row],[Zamówienie - Ilosc SKU '[Szt']]]=0,0,MOD(Table13[[#This Row],[Zamówienie - Ilosc SKU '[Szt']]],Table13[[#This Row],[Min. Ilość Zam. Sku]])-0.5)</f>
        <v>0</v>
      </c>
      <c r="W272" s="31">
        <f>Table13[[#This Row],[Сena SKU Po Wszystkich Rabatach]]*U272</f>
        <v>0</v>
      </c>
      <c r="X272" s="33" t="str">
        <f>IF(Table13[[#This Row],[Zamówienie - Ilosc SKU '[Szt']]]=0,"Niezamówione produkty","Zamówione produkty")</f>
        <v>Niezamówione produkty</v>
      </c>
      <c r="Y272" s="34" t="s">
        <v>90</v>
      </c>
      <c r="Z272" s="34">
        <v>25</v>
      </c>
      <c r="AA272" s="34">
        <v>375</v>
      </c>
      <c r="AB272" s="34">
        <v>2625</v>
      </c>
      <c r="AC272" s="34">
        <f>+Table13[[#This Row],[Na Palecie]]/Table13[[#This Row],[W Outer]]</f>
        <v>105</v>
      </c>
      <c r="AD272" s="34">
        <f>+Table13[[#This Row],[Na Palecie]]/Table13[[#This Row],[Na 
Warstwie]]</f>
        <v>7</v>
      </c>
      <c r="AE272" s="37" t="s">
        <v>904</v>
      </c>
      <c r="AF272" s="37" t="s">
        <v>90</v>
      </c>
      <c r="AG272" s="37" t="s">
        <v>905</v>
      </c>
      <c r="AH272" s="37" t="s">
        <v>906</v>
      </c>
      <c r="AI272" s="37"/>
      <c r="AJ272" s="37" t="s">
        <v>6697</v>
      </c>
      <c r="AK272" s="37" t="s">
        <v>548</v>
      </c>
      <c r="AL272" s="37" t="str">
        <f>_xlfn.XLOOKUP(Table13[[#This Row],[Rabat Indywidualny]],'PC2 code'!A:A,'PC2 code'!B:B,0)</f>
        <v>00</v>
      </c>
    </row>
    <row r="273" spans="1:42" ht="15.75" customHeight="1" x14ac:dyDescent="0.35">
      <c r="A273" s="73" t="s">
        <v>5513</v>
      </c>
      <c r="B273" s="73" t="str">
        <f>TEXT(Table13[[#This Row],[Kod EAN 
(Sku)]],"0000000000000")</f>
        <v>3086123538337</v>
      </c>
      <c r="C273" s="78" t="str">
        <f>IF(AND(Table13[[#This Row],[Kod EAN 
(Szt)]]&lt;&gt;0,Table13[[#This Row],[Kod EAN 
(Szt)]]&lt;&gt;"0"),TEXT(Table13[[#This Row],[Kod EAN 
(Szt)]],"0000000000000"),"")</f>
        <v>3086123372122</v>
      </c>
      <c r="D273" s="79" t="s">
        <v>907</v>
      </c>
      <c r="E273" s="27" t="s">
        <v>7</v>
      </c>
      <c r="F273" s="28" t="s">
        <v>89</v>
      </c>
      <c r="G273" s="29"/>
      <c r="H273" s="66">
        <v>13.8</v>
      </c>
      <c r="I273" s="67"/>
      <c r="J273" s="51">
        <f>Table13[[#This Row],[Cena Netto]]*(1-Table13[[#This Row],[Rabat Długoterminowy]])</f>
        <v>13.8</v>
      </c>
      <c r="K273" s="80">
        <f>IF(TRIM($D$8)='Payment Term'!A$1,1-(1-$D$9)*(1-2%),$D$9)</f>
        <v>0.25</v>
      </c>
      <c r="L273" s="35"/>
      <c r="M273" s="81">
        <f>1-(1-Table13[[#This Row],[Rabat Długoterminowy]])*(1-Table13[[#This Row],[Dodatkowy rabat kwartału (składany)]])</f>
        <v>0</v>
      </c>
      <c r="N273" s="52">
        <v>0</v>
      </c>
      <c r="O273" s="31">
        <f>ROUND(Table13[[#This Row],[Cena Netto Po Rabacie Długoterminowym]]*(1-Table13[[#This Row],[Rabat Podstawowy]])*(1-Table13[[#This Row],[Dodatkowy rabat kwartału (składany)]])*(1-Table13[[#This Row],[Rabat Indywidualny]]),2)</f>
        <v>10.35</v>
      </c>
      <c r="P273" s="31">
        <f>Table13[[#This Row],[Сena SKU Po Wszystkich Rabatach]]/Table13[[#This Row],[Szt/
Opak.]]</f>
        <v>0.86249999999999993</v>
      </c>
      <c r="Q273" s="94" t="s">
        <v>2444</v>
      </c>
      <c r="R273" s="36" t="s">
        <v>6200</v>
      </c>
      <c r="S273" s="91" t="str">
        <f>IF(ISERROR(Table13[[#This Row],[W Inner]]),Table13[[#This Row],[W Outer]],IF(AND(Table13[[#This Row],[W Inner]]&gt;0,Table13[[#This Row],[W Inner]]&lt;&gt;"0"),Table13[[#This Row],[W Inner]],Table13[[#This Row],[W Outer]]))</f>
        <v>6</v>
      </c>
      <c r="T273" s="86"/>
      <c r="U2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3" s="49">
        <f>IF(Table13[[#This Row],[Zamówienie - Ilosc SKU '[Szt']]]=0,0,MOD(Table13[[#This Row],[Zamówienie - Ilosc SKU '[Szt']]],Table13[[#This Row],[Min. Ilość Zam. Sku]])-0.5)</f>
        <v>0</v>
      </c>
      <c r="W273" s="31">
        <f>Table13[[#This Row],[Сena SKU Po Wszystkich Rabatach]]*U273</f>
        <v>0</v>
      </c>
      <c r="X273" s="33" t="str">
        <f>IF(Table13[[#This Row],[Zamówienie - Ilosc SKU '[Szt']]]=0,"Niezamówione produkty","Zamówione produkty")</f>
        <v>Niezamówione produkty</v>
      </c>
      <c r="Y273" s="34" t="s">
        <v>6204</v>
      </c>
      <c r="Z273" s="34">
        <v>144</v>
      </c>
      <c r="AA273" s="34">
        <v>864</v>
      </c>
      <c r="AB273" s="34">
        <v>4320</v>
      </c>
      <c r="AC273" s="34">
        <f>+Table13[[#This Row],[Na Palecie]]/Table13[[#This Row],[W Outer]]</f>
        <v>30</v>
      </c>
      <c r="AD273" s="34">
        <f>+Table13[[#This Row],[Na Palecie]]/Table13[[#This Row],[Na 
Warstwie]]</f>
        <v>5</v>
      </c>
      <c r="AE273" s="37" t="s">
        <v>908</v>
      </c>
      <c r="AF273" s="37" t="s">
        <v>909</v>
      </c>
      <c r="AG273" s="37" t="s">
        <v>910</v>
      </c>
      <c r="AH273" s="37" t="s">
        <v>911</v>
      </c>
      <c r="AI273" s="37"/>
      <c r="AJ273" s="37" t="s">
        <v>6697</v>
      </c>
      <c r="AK273" s="37" t="s">
        <v>548</v>
      </c>
      <c r="AL273" s="37" t="str">
        <f>_xlfn.XLOOKUP(Table13[[#This Row],[Rabat Indywidualny]],'PC2 code'!A:A,'PC2 code'!B:B,0)</f>
        <v>00</v>
      </c>
    </row>
    <row r="274" spans="1:42" s="64" customFormat="1" ht="15.75" customHeight="1" x14ac:dyDescent="0.35">
      <c r="A274" s="73" t="s">
        <v>5514</v>
      </c>
      <c r="B274" s="73" t="str">
        <f>TEXT(Table13[[#This Row],[Kod EAN 
(Sku)]],"0000000000000")</f>
        <v>3270220093725</v>
      </c>
      <c r="C274" s="78" t="str">
        <f>IF(AND(Table13[[#This Row],[Kod EAN 
(Szt)]]&lt;&gt;0,Table13[[#This Row],[Kod EAN 
(Szt)]]&lt;&gt;"0"),TEXT(Table13[[#This Row],[Kod EAN 
(Szt)]],"0000000000000"),"")</f>
        <v/>
      </c>
      <c r="D274" s="79" t="s">
        <v>912</v>
      </c>
      <c r="E274" s="27" t="s">
        <v>7</v>
      </c>
      <c r="F274" s="28" t="s">
        <v>89</v>
      </c>
      <c r="G274" s="29"/>
      <c r="H274" s="66">
        <v>7.73</v>
      </c>
      <c r="I274" s="67"/>
      <c r="J274" s="51">
        <f>Table13[[#This Row],[Cena Netto]]*(1-Table13[[#This Row],[Rabat Długoterminowy]])</f>
        <v>7.73</v>
      </c>
      <c r="K274" s="80">
        <f>IF(TRIM($D$8)='Payment Term'!A$1,1-(1-$D$9)*(1-2%),$D$9)</f>
        <v>0.25</v>
      </c>
      <c r="L274" s="35"/>
      <c r="M274" s="81">
        <f>1-(1-Table13[[#This Row],[Rabat Długoterminowy]])*(1-Table13[[#This Row],[Dodatkowy rabat kwartału (składany)]])</f>
        <v>0</v>
      </c>
      <c r="N274" s="52">
        <v>0</v>
      </c>
      <c r="O274" s="31">
        <f>ROUND(Table13[[#This Row],[Cena Netto Po Rabacie Długoterminowym]]*(1-Table13[[#This Row],[Rabat Podstawowy]])*(1-Table13[[#This Row],[Dodatkowy rabat kwartału (składany)]])*(1-Table13[[#This Row],[Rabat Indywidualny]]),2)</f>
        <v>5.8</v>
      </c>
      <c r="P274" s="31">
        <f>Table13[[#This Row],[Сena SKU Po Wszystkich Rabatach]]/Table13[[#This Row],[Szt/
Opak.]]</f>
        <v>1.9333333333333333</v>
      </c>
      <c r="Q274" s="94" t="s">
        <v>6203</v>
      </c>
      <c r="R274" s="36" t="s">
        <v>2470</v>
      </c>
      <c r="S274" s="91">
        <f>IF(ISERROR(Table13[[#This Row],[W Inner]]),Table13[[#This Row],[W Outer]],IF(AND(Table13[[#This Row],[W Inner]]&gt;0,Table13[[#This Row],[W Inner]]&lt;&gt;"0"),Table13[[#This Row],[W Inner]],Table13[[#This Row],[W Outer]]))</f>
        <v>25</v>
      </c>
      <c r="T274" s="86"/>
      <c r="U2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4" s="49">
        <f>IF(Table13[[#This Row],[Zamówienie - Ilosc SKU '[Szt']]]=0,0,MOD(Table13[[#This Row],[Zamówienie - Ilosc SKU '[Szt']]],Table13[[#This Row],[Min. Ilość Zam. Sku]])-0.5)</f>
        <v>0</v>
      </c>
      <c r="W274" s="31">
        <f>Table13[[#This Row],[Сena SKU Po Wszystkich Rabatach]]*U274</f>
        <v>0</v>
      </c>
      <c r="X274" s="33" t="str">
        <f>IF(Table13[[#This Row],[Zamówienie - Ilosc SKU '[Szt']]]=0,"Niezamówione produkty","Zamówione produkty")</f>
        <v>Niezamówione produkty</v>
      </c>
      <c r="Y274" s="34" t="s">
        <v>90</v>
      </c>
      <c r="Z274" s="34">
        <v>25</v>
      </c>
      <c r="AA274" s="34">
        <v>375</v>
      </c>
      <c r="AB274" s="34">
        <v>2625</v>
      </c>
      <c r="AC274" s="34">
        <f>+Table13[[#This Row],[Na Palecie]]/Table13[[#This Row],[W Outer]]</f>
        <v>105</v>
      </c>
      <c r="AD274" s="34">
        <f>+Table13[[#This Row],[Na Palecie]]/Table13[[#This Row],[Na 
Warstwie]]</f>
        <v>7</v>
      </c>
      <c r="AE274" s="37" t="s">
        <v>913</v>
      </c>
      <c r="AF274" s="37" t="s">
        <v>90</v>
      </c>
      <c r="AG274" s="37" t="s">
        <v>914</v>
      </c>
      <c r="AH274" s="37" t="s">
        <v>915</v>
      </c>
      <c r="AI274" s="37"/>
      <c r="AJ274" s="37" t="s">
        <v>6697</v>
      </c>
      <c r="AK274" s="37" t="s">
        <v>548</v>
      </c>
      <c r="AL274" s="37" t="str">
        <f>_xlfn.XLOOKUP(Table13[[#This Row],[Rabat Indywidualny]],'PC2 code'!A:A,'PC2 code'!B:B,0)</f>
        <v>00</v>
      </c>
      <c r="AM274" s="9"/>
      <c r="AP274" s="9"/>
    </row>
    <row r="275" spans="1:42" s="64" customFormat="1" ht="15.75" customHeight="1" x14ac:dyDescent="0.35">
      <c r="A275" s="73" t="s">
        <v>5515</v>
      </c>
      <c r="B275" s="73" t="str">
        <f>TEXT(Table13[[#This Row],[Kod EAN 
(Sku)]],"0000000000000")</f>
        <v>3086123278189</v>
      </c>
      <c r="C275" s="78" t="str">
        <f>IF(AND(Table13[[#This Row],[Kod EAN 
(Szt)]]&lt;&gt;0,Table13[[#This Row],[Kod EAN 
(Szt)]]&lt;&gt;"0"),TEXT(Table13[[#This Row],[Kod EAN 
(Szt)]],"0000000000000"),"")</f>
        <v>3086123288751</v>
      </c>
      <c r="D275" s="79" t="s">
        <v>916</v>
      </c>
      <c r="E275" s="27" t="s">
        <v>7</v>
      </c>
      <c r="F275" s="28" t="s">
        <v>89</v>
      </c>
      <c r="G275" s="29"/>
      <c r="H275" s="66">
        <v>19.440000000000001</v>
      </c>
      <c r="I275" s="67"/>
      <c r="J275" s="51">
        <f>Table13[[#This Row],[Cena Netto]]*(1-Table13[[#This Row],[Rabat Długoterminowy]])</f>
        <v>19.440000000000001</v>
      </c>
      <c r="K275" s="80">
        <f>IF(TRIM($D$8)='Payment Term'!A$1,1-(1-$D$9)*(1-2%),$D$9)</f>
        <v>0.25</v>
      </c>
      <c r="L275" s="35"/>
      <c r="M275" s="81">
        <f>1-(1-Table13[[#This Row],[Rabat Długoterminowy]])*(1-Table13[[#This Row],[Dodatkowy rabat kwartału (składany)]])</f>
        <v>0</v>
      </c>
      <c r="N275" s="52">
        <v>0</v>
      </c>
      <c r="O275" s="31">
        <f>ROUND(Table13[[#This Row],[Cena Netto Po Rabacie Długoterminowym]]*(1-Table13[[#This Row],[Rabat Podstawowy]])*(1-Table13[[#This Row],[Dodatkowy rabat kwartału (składany)]])*(1-Table13[[#This Row],[Rabat Indywidualny]]),2)</f>
        <v>14.58</v>
      </c>
      <c r="P275" s="31">
        <f>Table13[[#This Row],[Сena SKU Po Wszystkich Rabatach]]/Table13[[#This Row],[Szt/
Opak.]]</f>
        <v>1.2150000000000001</v>
      </c>
      <c r="Q275" s="94" t="s">
        <v>2444</v>
      </c>
      <c r="R275" s="36" t="s">
        <v>6200</v>
      </c>
      <c r="S275" s="91" t="str">
        <f>IF(ISERROR(Table13[[#This Row],[W Inner]]),Table13[[#This Row],[W Outer]],IF(AND(Table13[[#This Row],[W Inner]]&gt;0,Table13[[#This Row],[W Inner]]&lt;&gt;"0"),Table13[[#This Row],[W Inner]],Table13[[#This Row],[W Outer]]))</f>
        <v>6</v>
      </c>
      <c r="T275" s="86"/>
      <c r="U2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5" s="49">
        <f>IF(Table13[[#This Row],[Zamówienie - Ilosc SKU '[Szt']]]=0,0,MOD(Table13[[#This Row],[Zamówienie - Ilosc SKU '[Szt']]],Table13[[#This Row],[Min. Ilość Zam. Sku]])-0.5)</f>
        <v>0</v>
      </c>
      <c r="W275" s="31">
        <f>Table13[[#This Row],[Сena SKU Po Wszystkich Rabatach]]*U275</f>
        <v>0</v>
      </c>
      <c r="X275" s="33" t="str">
        <f>IF(Table13[[#This Row],[Zamówienie - Ilosc SKU '[Szt']]]=0,"Niezamówione produkty","Zamówione produkty")</f>
        <v>Niezamówione produkty</v>
      </c>
      <c r="Y275" s="34" t="s">
        <v>6204</v>
      </c>
      <c r="Z275" s="34">
        <v>120</v>
      </c>
      <c r="AA275" s="34">
        <v>720</v>
      </c>
      <c r="AB275" s="34">
        <v>2880</v>
      </c>
      <c r="AC275" s="34">
        <f>+Table13[[#This Row],[Na Palecie]]/Table13[[#This Row],[W Outer]]</f>
        <v>24</v>
      </c>
      <c r="AD275" s="34">
        <f>+Table13[[#This Row],[Na Palecie]]/Table13[[#This Row],[Na 
Warstwie]]</f>
        <v>4</v>
      </c>
      <c r="AE275" s="37" t="s">
        <v>917</v>
      </c>
      <c r="AF275" s="37" t="s">
        <v>918</v>
      </c>
      <c r="AG275" s="37" t="s">
        <v>919</v>
      </c>
      <c r="AH275" s="37" t="s">
        <v>920</v>
      </c>
      <c r="AI275" s="37"/>
      <c r="AJ275" s="37" t="s">
        <v>6697</v>
      </c>
      <c r="AK275" s="37" t="s">
        <v>548</v>
      </c>
      <c r="AL275" s="37" t="str">
        <f>_xlfn.XLOOKUP(Table13[[#This Row],[Rabat Indywidualny]],'PC2 code'!A:A,'PC2 code'!B:B,0)</f>
        <v>00</v>
      </c>
      <c r="AM275" s="9"/>
      <c r="AP275" s="9"/>
    </row>
    <row r="276" spans="1:42" s="64" customFormat="1" ht="15.75" customHeight="1" x14ac:dyDescent="0.35">
      <c r="A276" s="73" t="s">
        <v>5516</v>
      </c>
      <c r="B276" s="73" t="str">
        <f>TEXT(Table13[[#This Row],[Kod EAN 
(Sku)]],"0000000000000")</f>
        <v>3086123340299</v>
      </c>
      <c r="C276" s="78" t="str">
        <f>IF(AND(Table13[[#This Row],[Kod EAN 
(Szt)]]&lt;&gt;0,Table13[[#This Row],[Kod EAN 
(Szt)]]&lt;&gt;"0"),TEXT(Table13[[#This Row],[Kod EAN 
(Szt)]],"0000000000000"),"")</f>
        <v>3086123357860</v>
      </c>
      <c r="D276" s="79" t="s">
        <v>921</v>
      </c>
      <c r="E276" s="27" t="s">
        <v>7</v>
      </c>
      <c r="F276" s="28" t="s">
        <v>89</v>
      </c>
      <c r="G276" s="29"/>
      <c r="H276" s="66">
        <v>6.69</v>
      </c>
      <c r="I276" s="67"/>
      <c r="J276" s="51">
        <f>Table13[[#This Row],[Cena Netto]]*(1-Table13[[#This Row],[Rabat Długoterminowy]])</f>
        <v>6.69</v>
      </c>
      <c r="K276" s="80">
        <f>IF(TRIM($D$8)='Payment Term'!A$1,1-(1-$D$9)*(1-2%),$D$9)</f>
        <v>0.25</v>
      </c>
      <c r="L276" s="35"/>
      <c r="M276" s="81">
        <f>1-(1-Table13[[#This Row],[Rabat Długoterminowy]])*(1-Table13[[#This Row],[Dodatkowy rabat kwartału (składany)]])</f>
        <v>0</v>
      </c>
      <c r="N276" s="52">
        <v>0</v>
      </c>
      <c r="O276" s="31">
        <f>ROUND(Table13[[#This Row],[Cena Netto Po Rabacie Długoterminowym]]*(1-Table13[[#This Row],[Rabat Podstawowy]])*(1-Table13[[#This Row],[Dodatkowy rabat kwartału (składany)]])*(1-Table13[[#This Row],[Rabat Indywidualny]]),2)</f>
        <v>5.0199999999999996</v>
      </c>
      <c r="P276" s="31">
        <f>Table13[[#This Row],[Сena SKU Po Wszystkich Rabatach]]/Table13[[#This Row],[Szt/
Opak.]]</f>
        <v>1.2549999999999999</v>
      </c>
      <c r="Q276" s="94" t="s">
        <v>6198</v>
      </c>
      <c r="R276" s="36" t="s">
        <v>2470</v>
      </c>
      <c r="S276" s="91">
        <f>IF(ISERROR(Table13[[#This Row],[W Inner]]),Table13[[#This Row],[W Outer]],IF(AND(Table13[[#This Row],[W Inner]]&gt;0,Table13[[#This Row],[W Inner]]&lt;&gt;"0"),Table13[[#This Row],[W Inner]],Table13[[#This Row],[W Outer]]))</f>
        <v>25</v>
      </c>
      <c r="T276" s="86"/>
      <c r="U2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6" s="49">
        <f>IF(Table13[[#This Row],[Zamówienie - Ilosc SKU '[Szt']]]=0,0,MOD(Table13[[#This Row],[Zamówienie - Ilosc SKU '[Szt']]],Table13[[#This Row],[Min. Ilość Zam. Sku]])-0.5)</f>
        <v>0</v>
      </c>
      <c r="W276" s="31">
        <f>Table13[[#This Row],[Сena SKU Po Wszystkich Rabatach]]*U276</f>
        <v>0</v>
      </c>
      <c r="X276" s="33" t="str">
        <f>IF(Table13[[#This Row],[Zamówienie - Ilosc SKU '[Szt']]]=0,"Niezamówione produkty","Zamówione produkty")</f>
        <v>Niezamówione produkty</v>
      </c>
      <c r="Y276" s="34" t="s">
        <v>90</v>
      </c>
      <c r="Z276" s="34">
        <v>25</v>
      </c>
      <c r="AA276" s="34">
        <v>600</v>
      </c>
      <c r="AB276" s="34">
        <v>4800</v>
      </c>
      <c r="AC276" s="34">
        <f>+Table13[[#This Row],[Na Palecie]]/Table13[[#This Row],[W Outer]]</f>
        <v>192</v>
      </c>
      <c r="AD276" s="34">
        <f>+Table13[[#This Row],[Na Palecie]]/Table13[[#This Row],[Na 
Warstwie]]</f>
        <v>8</v>
      </c>
      <c r="AE276" s="37" t="s">
        <v>922</v>
      </c>
      <c r="AF276" s="37" t="s">
        <v>923</v>
      </c>
      <c r="AG276" s="37" t="s">
        <v>924</v>
      </c>
      <c r="AH276" s="37" t="s">
        <v>925</v>
      </c>
      <c r="AI276" s="37"/>
      <c r="AJ276" s="37" t="s">
        <v>6697</v>
      </c>
      <c r="AK276" s="37" t="s">
        <v>548</v>
      </c>
      <c r="AL276" s="37" t="str">
        <f>_xlfn.XLOOKUP(Table13[[#This Row],[Rabat Indywidualny]],'PC2 code'!A:A,'PC2 code'!B:B,0)</f>
        <v>00</v>
      </c>
      <c r="AM276" s="9"/>
      <c r="AP276" s="9"/>
    </row>
    <row r="277" spans="1:42" s="64" customFormat="1" ht="15.75" customHeight="1" x14ac:dyDescent="0.35">
      <c r="A277" s="73" t="s">
        <v>5517</v>
      </c>
      <c r="B277" s="73" t="str">
        <f>TEXT(Table13[[#This Row],[Kod EAN 
(Sku)]],"0000000000000")</f>
        <v>3086123340312</v>
      </c>
      <c r="C277" s="78" t="str">
        <f>IF(AND(Table13[[#This Row],[Kod EAN 
(Szt)]]&lt;&gt;0,Table13[[#This Row],[Kod EAN 
(Szt)]]&lt;&gt;"0"),TEXT(Table13[[#This Row],[Kod EAN 
(Szt)]],"0000000000000"),"")</f>
        <v>3086123357860</v>
      </c>
      <c r="D277" s="79" t="s">
        <v>926</v>
      </c>
      <c r="E277" s="27" t="s">
        <v>7</v>
      </c>
      <c r="F277" s="28" t="s">
        <v>89</v>
      </c>
      <c r="G277" s="29"/>
      <c r="H277" s="66">
        <v>13.8</v>
      </c>
      <c r="I277" s="67"/>
      <c r="J277" s="51">
        <f>Table13[[#This Row],[Cena Netto]]*(1-Table13[[#This Row],[Rabat Długoterminowy]])</f>
        <v>13.8</v>
      </c>
      <c r="K277" s="80">
        <f>IF(TRIM($D$8)='Payment Term'!A$1,1-(1-$D$9)*(1-2%),$D$9)</f>
        <v>0.25</v>
      </c>
      <c r="L277" s="35"/>
      <c r="M277" s="81">
        <f>1-(1-Table13[[#This Row],[Rabat Długoterminowy]])*(1-Table13[[#This Row],[Dodatkowy rabat kwartału (składany)]])</f>
        <v>0</v>
      </c>
      <c r="N277" s="52">
        <v>0</v>
      </c>
      <c r="O277" s="31">
        <f>ROUND(Table13[[#This Row],[Cena Netto Po Rabacie Długoterminowym]]*(1-Table13[[#This Row],[Rabat Podstawowy]])*(1-Table13[[#This Row],[Dodatkowy rabat kwartału (składany)]])*(1-Table13[[#This Row],[Rabat Indywidualny]]),2)</f>
        <v>10.35</v>
      </c>
      <c r="P277" s="31">
        <f>Table13[[#This Row],[Сena SKU Po Wszystkich Rabatach]]/Table13[[#This Row],[Szt/
Opak.]]</f>
        <v>0.86249999999999993</v>
      </c>
      <c r="Q277" s="94" t="s">
        <v>2444</v>
      </c>
      <c r="R277" s="36" t="s">
        <v>6200</v>
      </c>
      <c r="S277" s="91" t="str">
        <f>IF(ISERROR(Table13[[#This Row],[W Inner]]),Table13[[#This Row],[W Outer]],IF(AND(Table13[[#This Row],[W Inner]]&gt;0,Table13[[#This Row],[W Inner]]&lt;&gt;"0"),Table13[[#This Row],[W Inner]],Table13[[#This Row],[W Outer]]))</f>
        <v>6</v>
      </c>
      <c r="T277" s="86"/>
      <c r="U2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7" s="49">
        <f>IF(Table13[[#This Row],[Zamówienie - Ilosc SKU '[Szt']]]=0,0,MOD(Table13[[#This Row],[Zamówienie - Ilosc SKU '[Szt']]],Table13[[#This Row],[Min. Ilość Zam. Sku]])-0.5)</f>
        <v>0</v>
      </c>
      <c r="W277" s="31">
        <f>Table13[[#This Row],[Сena SKU Po Wszystkich Rabatach]]*U277</f>
        <v>0</v>
      </c>
      <c r="X277" s="33" t="str">
        <f>IF(Table13[[#This Row],[Zamówienie - Ilosc SKU '[Szt']]]=0,"Niezamówione produkty","Zamówione produkty")</f>
        <v>Niezamówione produkty</v>
      </c>
      <c r="Y277" s="34" t="s">
        <v>6204</v>
      </c>
      <c r="Z277" s="34">
        <v>144</v>
      </c>
      <c r="AA277" s="34">
        <v>864</v>
      </c>
      <c r="AB277" s="34">
        <v>4320</v>
      </c>
      <c r="AC277" s="34">
        <f>+Table13[[#This Row],[Na Palecie]]/Table13[[#This Row],[W Outer]]</f>
        <v>30</v>
      </c>
      <c r="AD277" s="34">
        <f>+Table13[[#This Row],[Na Palecie]]/Table13[[#This Row],[Na 
Warstwie]]</f>
        <v>5</v>
      </c>
      <c r="AE277" s="37" t="s">
        <v>927</v>
      </c>
      <c r="AF277" s="37" t="s">
        <v>923</v>
      </c>
      <c r="AG277" s="37" t="s">
        <v>928</v>
      </c>
      <c r="AH277" s="37" t="s">
        <v>929</v>
      </c>
      <c r="AI277" s="37"/>
      <c r="AJ277" s="37" t="s">
        <v>6697</v>
      </c>
      <c r="AK277" s="37" t="s">
        <v>548</v>
      </c>
      <c r="AL277" s="37" t="str">
        <f>_xlfn.XLOOKUP(Table13[[#This Row],[Rabat Indywidualny]],'PC2 code'!A:A,'PC2 code'!B:B,0)</f>
        <v>00</v>
      </c>
      <c r="AM277" s="9"/>
      <c r="AP277" s="9"/>
    </row>
    <row r="278" spans="1:42" ht="15.75" customHeight="1" x14ac:dyDescent="0.35">
      <c r="A278" s="73" t="s">
        <v>5518</v>
      </c>
      <c r="B278" s="73" t="str">
        <f>TEXT(Table13[[#This Row],[Kod EAN 
(Sku)]],"0000000000000")</f>
        <v>3270220048701</v>
      </c>
      <c r="C278" s="78" t="str">
        <f>IF(AND(Table13[[#This Row],[Kod EAN 
(Szt)]]&lt;&gt;0,Table13[[#This Row],[Kod EAN 
(Szt)]]&lt;&gt;"0"),TEXT(Table13[[#This Row],[Kod EAN 
(Szt)]],"0000000000000"),"")</f>
        <v/>
      </c>
      <c r="D278" s="79" t="s">
        <v>930</v>
      </c>
      <c r="E278" s="27" t="s">
        <v>7</v>
      </c>
      <c r="F278" s="28" t="s">
        <v>89</v>
      </c>
      <c r="G278" s="29"/>
      <c r="H278" s="66">
        <v>4.62</v>
      </c>
      <c r="I278" s="67"/>
      <c r="J278" s="51">
        <f>Table13[[#This Row],[Cena Netto]]*(1-Table13[[#This Row],[Rabat Długoterminowy]])</f>
        <v>4.62</v>
      </c>
      <c r="K278" s="80">
        <f>IF(TRIM($D$8)='Payment Term'!A$1,1-(1-$D$9)*(1-2%),$D$9)</f>
        <v>0.25</v>
      </c>
      <c r="L278" s="35"/>
      <c r="M278" s="81">
        <f>1-(1-Table13[[#This Row],[Rabat Długoterminowy]])*(1-Table13[[#This Row],[Dodatkowy rabat kwartału (składany)]])</f>
        <v>0</v>
      </c>
      <c r="N278" s="52">
        <v>0</v>
      </c>
      <c r="O278" s="31">
        <f>ROUND(Table13[[#This Row],[Cena Netto Po Rabacie Długoterminowym]]*(1-Table13[[#This Row],[Rabat Podstawowy]])*(1-Table13[[#This Row],[Dodatkowy rabat kwartału (składany)]])*(1-Table13[[#This Row],[Rabat Indywidualny]]),2)</f>
        <v>3.47</v>
      </c>
      <c r="P278" s="31">
        <f>Table13[[#This Row],[Сena SKU Po Wszystkich Rabatach]]/Table13[[#This Row],[Szt/
Opak.]]</f>
        <v>1.7350000000000001</v>
      </c>
      <c r="Q278" s="94" t="s">
        <v>6205</v>
      </c>
      <c r="R278" s="36" t="s">
        <v>2470</v>
      </c>
      <c r="S278" s="91">
        <f>IF(ISERROR(Table13[[#This Row],[W Inner]]),Table13[[#This Row],[W Outer]],IF(AND(Table13[[#This Row],[W Inner]]&gt;0,Table13[[#This Row],[W Inner]]&lt;&gt;"0"),Table13[[#This Row],[W Inner]],Table13[[#This Row],[W Outer]]))</f>
        <v>25</v>
      </c>
      <c r="T278" s="86"/>
      <c r="U2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8" s="49">
        <f>IF(Table13[[#This Row],[Zamówienie - Ilosc SKU '[Szt']]]=0,0,MOD(Table13[[#This Row],[Zamówienie - Ilosc SKU '[Szt']]],Table13[[#This Row],[Min. Ilość Zam. Sku]])-0.5)</f>
        <v>0</v>
      </c>
      <c r="W278" s="31">
        <f>Table13[[#This Row],[Сena SKU Po Wszystkich Rabatach]]*U278</f>
        <v>0</v>
      </c>
      <c r="X278" s="33" t="str">
        <f>IF(Table13[[#This Row],[Zamówienie - Ilosc SKU '[Szt']]]=0,"Niezamówione produkty","Zamówione produkty")</f>
        <v>Niezamówione produkty</v>
      </c>
      <c r="Y278" s="34" t="s">
        <v>90</v>
      </c>
      <c r="Z278" s="34">
        <v>25</v>
      </c>
      <c r="AA278" s="34">
        <v>600</v>
      </c>
      <c r="AB278" s="34">
        <v>4800</v>
      </c>
      <c r="AC278" s="34">
        <f>+Table13[[#This Row],[Na Palecie]]/Table13[[#This Row],[W Outer]]</f>
        <v>192</v>
      </c>
      <c r="AD278" s="34">
        <f>+Table13[[#This Row],[Na Palecie]]/Table13[[#This Row],[Na 
Warstwie]]</f>
        <v>8</v>
      </c>
      <c r="AE278" s="37" t="s">
        <v>931</v>
      </c>
      <c r="AF278" s="37" t="s">
        <v>90</v>
      </c>
      <c r="AG278" s="37" t="s">
        <v>932</v>
      </c>
      <c r="AH278" s="37" t="s">
        <v>933</v>
      </c>
      <c r="AI278" s="37"/>
      <c r="AJ278" s="37" t="s">
        <v>6697</v>
      </c>
      <c r="AK278" s="37" t="s">
        <v>548</v>
      </c>
      <c r="AL278" s="37" t="str">
        <f>_xlfn.XLOOKUP(Table13[[#This Row],[Rabat Indywidualny]],'PC2 code'!A:A,'PC2 code'!B:B,0)</f>
        <v>00</v>
      </c>
    </row>
    <row r="279" spans="1:42" ht="15.75" customHeight="1" x14ac:dyDescent="0.35">
      <c r="A279" s="73" t="s">
        <v>5519</v>
      </c>
      <c r="B279" s="73" t="str">
        <f>TEXT(Table13[[#This Row],[Kod EAN 
(Sku)]],"0000000000000")</f>
        <v>3270220000082</v>
      </c>
      <c r="C279" s="78" t="str">
        <f>IF(AND(Table13[[#This Row],[Kod EAN 
(Szt)]]&lt;&gt;0,Table13[[#This Row],[Kod EAN 
(Szt)]]&lt;&gt;"0"),TEXT(Table13[[#This Row],[Kod EAN 
(Szt)]],"0000000000000"),"")</f>
        <v/>
      </c>
      <c r="D279" s="79" t="s">
        <v>934</v>
      </c>
      <c r="E279" s="27" t="s">
        <v>7</v>
      </c>
      <c r="F279" s="28" t="s">
        <v>89</v>
      </c>
      <c r="G279" s="29"/>
      <c r="H279" s="66">
        <v>4.62</v>
      </c>
      <c r="I279" s="67"/>
      <c r="J279" s="51">
        <f>Table13[[#This Row],[Cena Netto]]*(1-Table13[[#This Row],[Rabat Długoterminowy]])</f>
        <v>4.62</v>
      </c>
      <c r="K279" s="80">
        <f>IF(TRIM($D$8)='Payment Term'!A$1,1-(1-$D$9)*(1-2%),$D$9)</f>
        <v>0.25</v>
      </c>
      <c r="L279" s="35"/>
      <c r="M279" s="81">
        <f>1-(1-Table13[[#This Row],[Rabat Długoterminowy]])*(1-Table13[[#This Row],[Dodatkowy rabat kwartału (składany)]])</f>
        <v>0</v>
      </c>
      <c r="N279" s="52">
        <v>0</v>
      </c>
      <c r="O279" s="31">
        <f>ROUND(Table13[[#This Row],[Cena Netto Po Rabacie Długoterminowym]]*(1-Table13[[#This Row],[Rabat Podstawowy]])*(1-Table13[[#This Row],[Dodatkowy rabat kwartału (składany)]])*(1-Table13[[#This Row],[Rabat Indywidualny]]),2)</f>
        <v>3.47</v>
      </c>
      <c r="P279" s="31">
        <f>Table13[[#This Row],[Сena SKU Po Wszystkich Rabatach]]/Table13[[#This Row],[Szt/
Opak.]]</f>
        <v>1.7350000000000001</v>
      </c>
      <c r="Q279" s="94" t="s">
        <v>6205</v>
      </c>
      <c r="R279" s="36" t="s">
        <v>2470</v>
      </c>
      <c r="S279" s="91">
        <f>IF(ISERROR(Table13[[#This Row],[W Inner]]),Table13[[#This Row],[W Outer]],IF(AND(Table13[[#This Row],[W Inner]]&gt;0,Table13[[#This Row],[W Inner]]&lt;&gt;"0"),Table13[[#This Row],[W Inner]],Table13[[#This Row],[W Outer]]))</f>
        <v>25</v>
      </c>
      <c r="T279" s="86"/>
      <c r="U2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79" s="49">
        <f>IF(Table13[[#This Row],[Zamówienie - Ilosc SKU '[Szt']]]=0,0,MOD(Table13[[#This Row],[Zamówienie - Ilosc SKU '[Szt']]],Table13[[#This Row],[Min. Ilość Zam. Sku]])-0.5)</f>
        <v>0</v>
      </c>
      <c r="W279" s="31">
        <f>Table13[[#This Row],[Сena SKU Po Wszystkich Rabatach]]*U279</f>
        <v>0</v>
      </c>
      <c r="X279" s="33" t="str">
        <f>IF(Table13[[#This Row],[Zamówienie - Ilosc SKU '[Szt']]]=0,"Niezamówione produkty","Zamówione produkty")</f>
        <v>Niezamówione produkty</v>
      </c>
      <c r="Y279" s="34" t="s">
        <v>90</v>
      </c>
      <c r="Z279" s="34">
        <v>25</v>
      </c>
      <c r="AA279" s="34">
        <v>600</v>
      </c>
      <c r="AB279" s="34">
        <v>4800</v>
      </c>
      <c r="AC279" s="34">
        <f>+Table13[[#This Row],[Na Palecie]]/Table13[[#This Row],[W Outer]]</f>
        <v>192</v>
      </c>
      <c r="AD279" s="34">
        <f>+Table13[[#This Row],[Na Palecie]]/Table13[[#This Row],[Na 
Warstwie]]</f>
        <v>8</v>
      </c>
      <c r="AE279" s="37" t="s">
        <v>935</v>
      </c>
      <c r="AF279" s="37" t="s">
        <v>90</v>
      </c>
      <c r="AG279" s="37" t="s">
        <v>936</v>
      </c>
      <c r="AH279" s="37" t="s">
        <v>937</v>
      </c>
      <c r="AI279" s="37"/>
      <c r="AJ279" s="37" t="s">
        <v>6697</v>
      </c>
      <c r="AK279" s="37" t="s">
        <v>548</v>
      </c>
      <c r="AL279" s="37" t="str">
        <f>_xlfn.XLOOKUP(Table13[[#This Row],[Rabat Indywidualny]],'PC2 code'!A:A,'PC2 code'!B:B,0)</f>
        <v>00</v>
      </c>
    </row>
    <row r="280" spans="1:42" s="64" customFormat="1" ht="15.75" customHeight="1" x14ac:dyDescent="0.35">
      <c r="A280" s="73" t="s">
        <v>5520</v>
      </c>
      <c r="B280" s="73" t="str">
        <f>TEXT(Table13[[#This Row],[Kod EAN 
(Sku)]],"0000000000000")</f>
        <v>3270220000099</v>
      </c>
      <c r="C280" s="78" t="str">
        <f>IF(AND(Table13[[#This Row],[Kod EAN 
(Szt)]]&lt;&gt;0,Table13[[#This Row],[Kod EAN 
(Szt)]]&lt;&gt;"0"),TEXT(Table13[[#This Row],[Kod EAN 
(Szt)]],"0000000000000"),"")</f>
        <v/>
      </c>
      <c r="D280" s="79" t="s">
        <v>938</v>
      </c>
      <c r="E280" s="27" t="s">
        <v>7</v>
      </c>
      <c r="F280" s="28" t="s">
        <v>89</v>
      </c>
      <c r="G280" s="29"/>
      <c r="H280" s="66">
        <v>4.62</v>
      </c>
      <c r="I280" s="67"/>
      <c r="J280" s="51">
        <f>Table13[[#This Row],[Cena Netto]]*(1-Table13[[#This Row],[Rabat Długoterminowy]])</f>
        <v>4.62</v>
      </c>
      <c r="K280" s="80">
        <f>IF(TRIM($D$8)='Payment Term'!A$1,1-(1-$D$9)*(1-2%),$D$9)</f>
        <v>0.25</v>
      </c>
      <c r="L280" s="35"/>
      <c r="M280" s="81">
        <f>1-(1-Table13[[#This Row],[Rabat Długoterminowy]])*(1-Table13[[#This Row],[Dodatkowy rabat kwartału (składany)]])</f>
        <v>0</v>
      </c>
      <c r="N280" s="52">
        <v>0</v>
      </c>
      <c r="O280" s="31">
        <f>ROUND(Table13[[#This Row],[Cena Netto Po Rabacie Długoterminowym]]*(1-Table13[[#This Row],[Rabat Podstawowy]])*(1-Table13[[#This Row],[Dodatkowy rabat kwartału (składany)]])*(1-Table13[[#This Row],[Rabat Indywidualny]]),2)</f>
        <v>3.47</v>
      </c>
      <c r="P280" s="31">
        <f>Table13[[#This Row],[Сena SKU Po Wszystkich Rabatach]]/Table13[[#This Row],[Szt/
Opak.]]</f>
        <v>1.7350000000000001</v>
      </c>
      <c r="Q280" s="94" t="s">
        <v>6205</v>
      </c>
      <c r="R280" s="36" t="s">
        <v>2470</v>
      </c>
      <c r="S280" s="91">
        <f>IF(ISERROR(Table13[[#This Row],[W Inner]]),Table13[[#This Row],[W Outer]],IF(AND(Table13[[#This Row],[W Inner]]&gt;0,Table13[[#This Row],[W Inner]]&lt;&gt;"0"),Table13[[#This Row],[W Inner]],Table13[[#This Row],[W Outer]]))</f>
        <v>25</v>
      </c>
      <c r="T280" s="86"/>
      <c r="U2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0" s="49">
        <f>IF(Table13[[#This Row],[Zamówienie - Ilosc SKU '[Szt']]]=0,0,MOD(Table13[[#This Row],[Zamówienie - Ilosc SKU '[Szt']]],Table13[[#This Row],[Min. Ilość Zam. Sku]])-0.5)</f>
        <v>0</v>
      </c>
      <c r="W280" s="31">
        <f>Table13[[#This Row],[Сena SKU Po Wszystkich Rabatach]]*U280</f>
        <v>0</v>
      </c>
      <c r="X280" s="33" t="str">
        <f>IF(Table13[[#This Row],[Zamówienie - Ilosc SKU '[Szt']]]=0,"Niezamówione produkty","Zamówione produkty")</f>
        <v>Niezamówione produkty</v>
      </c>
      <c r="Y280" s="34" t="s">
        <v>90</v>
      </c>
      <c r="Z280" s="34">
        <v>25</v>
      </c>
      <c r="AA280" s="34">
        <v>600</v>
      </c>
      <c r="AB280" s="34">
        <v>4800</v>
      </c>
      <c r="AC280" s="34">
        <f>+Table13[[#This Row],[Na Palecie]]/Table13[[#This Row],[W Outer]]</f>
        <v>192</v>
      </c>
      <c r="AD280" s="34">
        <f>+Table13[[#This Row],[Na Palecie]]/Table13[[#This Row],[Na 
Warstwie]]</f>
        <v>8</v>
      </c>
      <c r="AE280" s="37" t="s">
        <v>939</v>
      </c>
      <c r="AF280" s="37" t="s">
        <v>90</v>
      </c>
      <c r="AG280" s="37" t="s">
        <v>940</v>
      </c>
      <c r="AH280" s="37" t="s">
        <v>941</v>
      </c>
      <c r="AI280" s="37"/>
      <c r="AJ280" s="37" t="s">
        <v>6697</v>
      </c>
      <c r="AK280" s="37" t="s">
        <v>548</v>
      </c>
      <c r="AL280" s="37" t="str">
        <f>_xlfn.XLOOKUP(Table13[[#This Row],[Rabat Indywidualny]],'PC2 code'!A:A,'PC2 code'!B:B,0)</f>
        <v>00</v>
      </c>
      <c r="AM280" s="9"/>
      <c r="AP280" s="9"/>
    </row>
    <row r="281" spans="1:42" s="64" customFormat="1" ht="15.75" customHeight="1" x14ac:dyDescent="0.35">
      <c r="A281" s="73" t="s">
        <v>5521</v>
      </c>
      <c r="B281" s="73" t="str">
        <f>TEXT(Table13[[#This Row],[Kod EAN 
(Sku)]],"0000000000000")</f>
        <v>3270220000105</v>
      </c>
      <c r="C281" s="78" t="str">
        <f>IF(AND(Table13[[#This Row],[Kod EAN 
(Szt)]]&lt;&gt;0,Table13[[#This Row],[Kod EAN 
(Szt)]]&lt;&gt;"0"),TEXT(Table13[[#This Row],[Kod EAN 
(Szt)]],"0000000000000"),"")</f>
        <v/>
      </c>
      <c r="D281" s="79" t="s">
        <v>942</v>
      </c>
      <c r="E281" s="27" t="s">
        <v>7</v>
      </c>
      <c r="F281" s="28" t="s">
        <v>89</v>
      </c>
      <c r="G281" s="29"/>
      <c r="H281" s="66">
        <v>4.62</v>
      </c>
      <c r="I281" s="67"/>
      <c r="J281" s="51">
        <f>Table13[[#This Row],[Cena Netto]]*(1-Table13[[#This Row],[Rabat Długoterminowy]])</f>
        <v>4.62</v>
      </c>
      <c r="K281" s="80">
        <f>IF(TRIM($D$8)='Payment Term'!A$1,1-(1-$D$9)*(1-2%),$D$9)</f>
        <v>0.25</v>
      </c>
      <c r="L281" s="35"/>
      <c r="M281" s="81">
        <f>1-(1-Table13[[#This Row],[Rabat Długoterminowy]])*(1-Table13[[#This Row],[Dodatkowy rabat kwartału (składany)]])</f>
        <v>0</v>
      </c>
      <c r="N281" s="52">
        <v>0</v>
      </c>
      <c r="O281" s="31">
        <f>ROUND(Table13[[#This Row],[Cena Netto Po Rabacie Długoterminowym]]*(1-Table13[[#This Row],[Rabat Podstawowy]])*(1-Table13[[#This Row],[Dodatkowy rabat kwartału (składany)]])*(1-Table13[[#This Row],[Rabat Indywidualny]]),2)</f>
        <v>3.47</v>
      </c>
      <c r="P281" s="31">
        <f>Table13[[#This Row],[Сena SKU Po Wszystkich Rabatach]]/Table13[[#This Row],[Szt/
Opak.]]</f>
        <v>1.7350000000000001</v>
      </c>
      <c r="Q281" s="94" t="s">
        <v>6205</v>
      </c>
      <c r="R281" s="36" t="s">
        <v>2470</v>
      </c>
      <c r="S281" s="91">
        <f>IF(ISERROR(Table13[[#This Row],[W Inner]]),Table13[[#This Row],[W Outer]],IF(AND(Table13[[#This Row],[W Inner]]&gt;0,Table13[[#This Row],[W Inner]]&lt;&gt;"0"),Table13[[#This Row],[W Inner]],Table13[[#This Row],[W Outer]]))</f>
        <v>25</v>
      </c>
      <c r="T281" s="86"/>
      <c r="U2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1" s="49">
        <f>IF(Table13[[#This Row],[Zamówienie - Ilosc SKU '[Szt']]]=0,0,MOD(Table13[[#This Row],[Zamówienie - Ilosc SKU '[Szt']]],Table13[[#This Row],[Min. Ilość Zam. Sku]])-0.5)</f>
        <v>0</v>
      </c>
      <c r="W281" s="31">
        <f>Table13[[#This Row],[Сena SKU Po Wszystkich Rabatach]]*U281</f>
        <v>0</v>
      </c>
      <c r="X281" s="33" t="str">
        <f>IF(Table13[[#This Row],[Zamówienie - Ilosc SKU '[Szt']]]=0,"Niezamówione produkty","Zamówione produkty")</f>
        <v>Niezamówione produkty</v>
      </c>
      <c r="Y281" s="34" t="s">
        <v>90</v>
      </c>
      <c r="Z281" s="34">
        <v>25</v>
      </c>
      <c r="AA281" s="34">
        <v>600</v>
      </c>
      <c r="AB281" s="34">
        <v>4800</v>
      </c>
      <c r="AC281" s="34">
        <f>+Table13[[#This Row],[Na Palecie]]/Table13[[#This Row],[W Outer]]</f>
        <v>192</v>
      </c>
      <c r="AD281" s="34">
        <f>+Table13[[#This Row],[Na Palecie]]/Table13[[#This Row],[Na 
Warstwie]]</f>
        <v>8</v>
      </c>
      <c r="AE281" s="37" t="s">
        <v>943</v>
      </c>
      <c r="AF281" s="37" t="s">
        <v>90</v>
      </c>
      <c r="AG281" s="37" t="s">
        <v>944</v>
      </c>
      <c r="AH281" s="37" t="s">
        <v>945</v>
      </c>
      <c r="AI281" s="37"/>
      <c r="AJ281" s="37" t="s">
        <v>6697</v>
      </c>
      <c r="AK281" s="37" t="s">
        <v>548</v>
      </c>
      <c r="AL281" s="37" t="str">
        <f>_xlfn.XLOOKUP(Table13[[#This Row],[Rabat Indywidualny]],'PC2 code'!A:A,'PC2 code'!B:B,0)</f>
        <v>00</v>
      </c>
      <c r="AM281" s="9"/>
      <c r="AP281" s="9"/>
    </row>
    <row r="282" spans="1:42" s="64" customFormat="1" ht="15.75" customHeight="1" x14ac:dyDescent="0.35">
      <c r="A282" s="73" t="s">
        <v>5522</v>
      </c>
      <c r="B282" s="73" t="str">
        <f>TEXT(Table13[[#This Row],[Kod EAN 
(Sku)]],"0000000000000")</f>
        <v>3270220000112</v>
      </c>
      <c r="C282" s="78" t="str">
        <f>IF(AND(Table13[[#This Row],[Kod EAN 
(Szt)]]&lt;&gt;0,Table13[[#This Row],[Kod EAN 
(Szt)]]&lt;&gt;"0"),TEXT(Table13[[#This Row],[Kod EAN 
(Szt)]],"0000000000000"),"")</f>
        <v/>
      </c>
      <c r="D282" s="79" t="s">
        <v>946</v>
      </c>
      <c r="E282" s="27" t="s">
        <v>7</v>
      </c>
      <c r="F282" s="28" t="s">
        <v>89</v>
      </c>
      <c r="G282" s="29"/>
      <c r="H282" s="66">
        <v>4.62</v>
      </c>
      <c r="I282" s="67"/>
      <c r="J282" s="51">
        <f>Table13[[#This Row],[Cena Netto]]*(1-Table13[[#This Row],[Rabat Długoterminowy]])</f>
        <v>4.62</v>
      </c>
      <c r="K282" s="80">
        <f>IF(TRIM($D$8)='Payment Term'!A$1,1-(1-$D$9)*(1-2%),$D$9)</f>
        <v>0.25</v>
      </c>
      <c r="L282" s="35"/>
      <c r="M282" s="81">
        <f>1-(1-Table13[[#This Row],[Rabat Długoterminowy]])*(1-Table13[[#This Row],[Dodatkowy rabat kwartału (składany)]])</f>
        <v>0</v>
      </c>
      <c r="N282" s="52">
        <v>0</v>
      </c>
      <c r="O282" s="31">
        <f>ROUND(Table13[[#This Row],[Cena Netto Po Rabacie Długoterminowym]]*(1-Table13[[#This Row],[Rabat Podstawowy]])*(1-Table13[[#This Row],[Dodatkowy rabat kwartału (składany)]])*(1-Table13[[#This Row],[Rabat Indywidualny]]),2)</f>
        <v>3.47</v>
      </c>
      <c r="P282" s="31">
        <f>Table13[[#This Row],[Сena SKU Po Wszystkich Rabatach]]/Table13[[#This Row],[Szt/
Opak.]]</f>
        <v>1.7350000000000001</v>
      </c>
      <c r="Q282" s="94" t="s">
        <v>6205</v>
      </c>
      <c r="R282" s="36" t="s">
        <v>2470</v>
      </c>
      <c r="S282" s="91">
        <f>IF(ISERROR(Table13[[#This Row],[W Inner]]),Table13[[#This Row],[W Outer]],IF(AND(Table13[[#This Row],[W Inner]]&gt;0,Table13[[#This Row],[W Inner]]&lt;&gt;"0"),Table13[[#This Row],[W Inner]],Table13[[#This Row],[W Outer]]))</f>
        <v>25</v>
      </c>
      <c r="T282" s="86"/>
      <c r="U2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2" s="49">
        <f>IF(Table13[[#This Row],[Zamówienie - Ilosc SKU '[Szt']]]=0,0,MOD(Table13[[#This Row],[Zamówienie - Ilosc SKU '[Szt']]],Table13[[#This Row],[Min. Ilość Zam. Sku]])-0.5)</f>
        <v>0</v>
      </c>
      <c r="W282" s="31">
        <f>Table13[[#This Row],[Сena SKU Po Wszystkich Rabatach]]*U282</f>
        <v>0</v>
      </c>
      <c r="X282" s="33" t="str">
        <f>IF(Table13[[#This Row],[Zamówienie - Ilosc SKU '[Szt']]]=0,"Niezamówione produkty","Zamówione produkty")</f>
        <v>Niezamówione produkty</v>
      </c>
      <c r="Y282" s="34" t="s">
        <v>90</v>
      </c>
      <c r="Z282" s="34">
        <v>25</v>
      </c>
      <c r="AA282" s="34">
        <v>600</v>
      </c>
      <c r="AB282" s="34">
        <v>4800</v>
      </c>
      <c r="AC282" s="34">
        <f>+Table13[[#This Row],[Na Palecie]]/Table13[[#This Row],[W Outer]]</f>
        <v>192</v>
      </c>
      <c r="AD282" s="34">
        <f>+Table13[[#This Row],[Na Palecie]]/Table13[[#This Row],[Na 
Warstwie]]</f>
        <v>8</v>
      </c>
      <c r="AE282" s="37" t="s">
        <v>947</v>
      </c>
      <c r="AF282" s="37" t="s">
        <v>90</v>
      </c>
      <c r="AG282" s="37" t="s">
        <v>948</v>
      </c>
      <c r="AH282" s="37" t="s">
        <v>949</v>
      </c>
      <c r="AI282" s="37"/>
      <c r="AJ282" s="37" t="s">
        <v>6697</v>
      </c>
      <c r="AK282" s="37" t="s">
        <v>548</v>
      </c>
      <c r="AL282" s="37" t="str">
        <f>_xlfn.XLOOKUP(Table13[[#This Row],[Rabat Indywidualny]],'PC2 code'!A:A,'PC2 code'!B:B,0)</f>
        <v>00</v>
      </c>
      <c r="AM282" s="9"/>
      <c r="AP282" s="9"/>
    </row>
    <row r="283" spans="1:42" ht="15.75" customHeight="1" x14ac:dyDescent="0.35">
      <c r="A283" s="73" t="s">
        <v>5523</v>
      </c>
      <c r="B283" s="73" t="str">
        <f>TEXT(Table13[[#This Row],[Kod EAN 
(Sku)]],"0000000000000")</f>
        <v>3270220000129</v>
      </c>
      <c r="C283" s="78" t="str">
        <f>IF(AND(Table13[[#This Row],[Kod EAN 
(Szt)]]&lt;&gt;0,Table13[[#This Row],[Kod EAN 
(Szt)]]&lt;&gt;"0"),TEXT(Table13[[#This Row],[Kod EAN 
(Szt)]],"0000000000000"),"")</f>
        <v/>
      </c>
      <c r="D283" s="79" t="s">
        <v>950</v>
      </c>
      <c r="E283" s="27" t="s">
        <v>7</v>
      </c>
      <c r="F283" s="28" t="s">
        <v>89</v>
      </c>
      <c r="G283" s="29"/>
      <c r="H283" s="66">
        <v>4.62</v>
      </c>
      <c r="I283" s="67"/>
      <c r="J283" s="51">
        <f>Table13[[#This Row],[Cena Netto]]*(1-Table13[[#This Row],[Rabat Długoterminowy]])</f>
        <v>4.62</v>
      </c>
      <c r="K283" s="80">
        <f>IF(TRIM($D$8)='Payment Term'!A$1,1-(1-$D$9)*(1-2%),$D$9)</f>
        <v>0.25</v>
      </c>
      <c r="L283" s="35"/>
      <c r="M283" s="81">
        <f>1-(1-Table13[[#This Row],[Rabat Długoterminowy]])*(1-Table13[[#This Row],[Dodatkowy rabat kwartału (składany)]])</f>
        <v>0</v>
      </c>
      <c r="N283" s="52">
        <v>0</v>
      </c>
      <c r="O283" s="31">
        <f>ROUND(Table13[[#This Row],[Cena Netto Po Rabacie Długoterminowym]]*(1-Table13[[#This Row],[Rabat Podstawowy]])*(1-Table13[[#This Row],[Dodatkowy rabat kwartału (składany)]])*(1-Table13[[#This Row],[Rabat Indywidualny]]),2)</f>
        <v>3.47</v>
      </c>
      <c r="P283" s="31">
        <f>Table13[[#This Row],[Сena SKU Po Wszystkich Rabatach]]/Table13[[#This Row],[Szt/
Opak.]]</f>
        <v>1.7350000000000001</v>
      </c>
      <c r="Q283" s="94" t="s">
        <v>6205</v>
      </c>
      <c r="R283" s="36" t="s">
        <v>2470</v>
      </c>
      <c r="S283" s="91">
        <f>IF(ISERROR(Table13[[#This Row],[W Inner]]),Table13[[#This Row],[W Outer]],IF(AND(Table13[[#This Row],[W Inner]]&gt;0,Table13[[#This Row],[W Inner]]&lt;&gt;"0"),Table13[[#This Row],[W Inner]],Table13[[#This Row],[W Outer]]))</f>
        <v>25</v>
      </c>
      <c r="T283" s="86"/>
      <c r="U2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3" s="49">
        <f>IF(Table13[[#This Row],[Zamówienie - Ilosc SKU '[Szt']]]=0,0,MOD(Table13[[#This Row],[Zamówienie - Ilosc SKU '[Szt']]],Table13[[#This Row],[Min. Ilość Zam. Sku]])-0.5)</f>
        <v>0</v>
      </c>
      <c r="W283" s="31">
        <f>Table13[[#This Row],[Сena SKU Po Wszystkich Rabatach]]*U283</f>
        <v>0</v>
      </c>
      <c r="X283" s="33" t="str">
        <f>IF(Table13[[#This Row],[Zamówienie - Ilosc SKU '[Szt']]]=0,"Niezamówione produkty","Zamówione produkty")</f>
        <v>Niezamówione produkty</v>
      </c>
      <c r="Y283" s="34" t="s">
        <v>90</v>
      </c>
      <c r="Z283" s="34">
        <v>25</v>
      </c>
      <c r="AA283" s="34">
        <v>600</v>
      </c>
      <c r="AB283" s="34">
        <v>4800</v>
      </c>
      <c r="AC283" s="34">
        <f>+Table13[[#This Row],[Na Palecie]]/Table13[[#This Row],[W Outer]]</f>
        <v>192</v>
      </c>
      <c r="AD283" s="34">
        <f>+Table13[[#This Row],[Na Palecie]]/Table13[[#This Row],[Na 
Warstwie]]</f>
        <v>8</v>
      </c>
      <c r="AE283" s="37" t="s">
        <v>951</v>
      </c>
      <c r="AF283" s="37" t="s">
        <v>90</v>
      </c>
      <c r="AG283" s="37" t="s">
        <v>952</v>
      </c>
      <c r="AH283" s="37" t="s">
        <v>953</v>
      </c>
      <c r="AI283" s="37"/>
      <c r="AJ283" s="37" t="s">
        <v>6697</v>
      </c>
      <c r="AK283" s="37" t="s">
        <v>548</v>
      </c>
      <c r="AL283" s="37" t="str">
        <f>_xlfn.XLOOKUP(Table13[[#This Row],[Rabat Indywidualny]],'PC2 code'!A:A,'PC2 code'!B:B,0)</f>
        <v>00</v>
      </c>
    </row>
    <row r="284" spans="1:42" s="64" customFormat="1" ht="15.75" customHeight="1" x14ac:dyDescent="0.35">
      <c r="A284" s="73" t="s">
        <v>5524</v>
      </c>
      <c r="B284" s="73" t="str">
        <f>TEXT(Table13[[#This Row],[Kod EAN 
(Sku)]],"0000000000000")</f>
        <v>3270220000136</v>
      </c>
      <c r="C284" s="78" t="str">
        <f>IF(AND(Table13[[#This Row],[Kod EAN 
(Szt)]]&lt;&gt;0,Table13[[#This Row],[Kod EAN 
(Szt)]]&lt;&gt;"0"),TEXT(Table13[[#This Row],[Kod EAN 
(Szt)]],"0000000000000"),"")</f>
        <v/>
      </c>
      <c r="D284" s="79" t="s">
        <v>954</v>
      </c>
      <c r="E284" s="27" t="s">
        <v>7</v>
      </c>
      <c r="F284" s="28" t="s">
        <v>89</v>
      </c>
      <c r="G284" s="29"/>
      <c r="H284" s="66">
        <v>4.62</v>
      </c>
      <c r="I284" s="67"/>
      <c r="J284" s="51">
        <f>Table13[[#This Row],[Cena Netto]]*(1-Table13[[#This Row],[Rabat Długoterminowy]])</f>
        <v>4.62</v>
      </c>
      <c r="K284" s="80">
        <f>IF(TRIM($D$8)='Payment Term'!A$1,1-(1-$D$9)*(1-2%),$D$9)</f>
        <v>0.25</v>
      </c>
      <c r="L284" s="35"/>
      <c r="M284" s="81">
        <f>1-(1-Table13[[#This Row],[Rabat Długoterminowy]])*(1-Table13[[#This Row],[Dodatkowy rabat kwartału (składany)]])</f>
        <v>0</v>
      </c>
      <c r="N284" s="52">
        <v>0</v>
      </c>
      <c r="O284" s="31">
        <f>ROUND(Table13[[#This Row],[Cena Netto Po Rabacie Długoterminowym]]*(1-Table13[[#This Row],[Rabat Podstawowy]])*(1-Table13[[#This Row],[Dodatkowy rabat kwartału (składany)]])*(1-Table13[[#This Row],[Rabat Indywidualny]]),2)</f>
        <v>3.47</v>
      </c>
      <c r="P284" s="31">
        <f>Table13[[#This Row],[Сena SKU Po Wszystkich Rabatach]]/Table13[[#This Row],[Szt/
Opak.]]</f>
        <v>1.7350000000000001</v>
      </c>
      <c r="Q284" s="94" t="s">
        <v>6205</v>
      </c>
      <c r="R284" s="36" t="s">
        <v>2470</v>
      </c>
      <c r="S284" s="91">
        <f>IF(ISERROR(Table13[[#This Row],[W Inner]]),Table13[[#This Row],[W Outer]],IF(AND(Table13[[#This Row],[W Inner]]&gt;0,Table13[[#This Row],[W Inner]]&lt;&gt;"0"),Table13[[#This Row],[W Inner]],Table13[[#This Row],[W Outer]]))</f>
        <v>25</v>
      </c>
      <c r="T284" s="86"/>
      <c r="U2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4" s="49">
        <f>IF(Table13[[#This Row],[Zamówienie - Ilosc SKU '[Szt']]]=0,0,MOD(Table13[[#This Row],[Zamówienie - Ilosc SKU '[Szt']]],Table13[[#This Row],[Min. Ilość Zam. Sku]])-0.5)</f>
        <v>0</v>
      </c>
      <c r="W284" s="31">
        <f>Table13[[#This Row],[Сena SKU Po Wszystkich Rabatach]]*U284</f>
        <v>0</v>
      </c>
      <c r="X284" s="33" t="str">
        <f>IF(Table13[[#This Row],[Zamówienie - Ilosc SKU '[Szt']]]=0,"Niezamówione produkty","Zamówione produkty")</f>
        <v>Niezamówione produkty</v>
      </c>
      <c r="Y284" s="34" t="s">
        <v>90</v>
      </c>
      <c r="Z284" s="34">
        <v>25</v>
      </c>
      <c r="AA284" s="34">
        <v>600</v>
      </c>
      <c r="AB284" s="34">
        <v>4800</v>
      </c>
      <c r="AC284" s="34">
        <f>+Table13[[#This Row],[Na Palecie]]/Table13[[#This Row],[W Outer]]</f>
        <v>192</v>
      </c>
      <c r="AD284" s="34">
        <f>+Table13[[#This Row],[Na Palecie]]/Table13[[#This Row],[Na 
Warstwie]]</f>
        <v>8</v>
      </c>
      <c r="AE284" s="37" t="s">
        <v>955</v>
      </c>
      <c r="AF284" s="37" t="s">
        <v>90</v>
      </c>
      <c r="AG284" s="37" t="s">
        <v>956</v>
      </c>
      <c r="AH284" s="37" t="s">
        <v>957</v>
      </c>
      <c r="AI284" s="37"/>
      <c r="AJ284" s="37" t="s">
        <v>6697</v>
      </c>
      <c r="AK284" s="37" t="s">
        <v>548</v>
      </c>
      <c r="AL284" s="37" t="str">
        <f>_xlfn.XLOOKUP(Table13[[#This Row],[Rabat Indywidualny]],'PC2 code'!A:A,'PC2 code'!B:B,0)</f>
        <v>00</v>
      </c>
      <c r="AM284" s="9"/>
      <c r="AP284" s="9"/>
    </row>
    <row r="285" spans="1:42" ht="15.75" customHeight="1" x14ac:dyDescent="0.35">
      <c r="A285" s="73" t="s">
        <v>5525</v>
      </c>
      <c r="B285" s="73" t="str">
        <f>TEXT(Table13[[#This Row],[Kod EAN 
(Sku)]],"0000000000000")</f>
        <v>3270220000143</v>
      </c>
      <c r="C285" s="78" t="str">
        <f>IF(AND(Table13[[#This Row],[Kod EAN 
(Szt)]]&lt;&gt;0,Table13[[#This Row],[Kod EAN 
(Szt)]]&lt;&gt;"0"),TEXT(Table13[[#This Row],[Kod EAN 
(Szt)]],"0000000000000"),"")</f>
        <v/>
      </c>
      <c r="D285" s="79" t="s">
        <v>958</v>
      </c>
      <c r="E285" s="27" t="s">
        <v>7</v>
      </c>
      <c r="F285" s="28" t="s">
        <v>89</v>
      </c>
      <c r="G285" s="29"/>
      <c r="H285" s="66">
        <v>4.62</v>
      </c>
      <c r="I285" s="67"/>
      <c r="J285" s="51">
        <f>Table13[[#This Row],[Cena Netto]]*(1-Table13[[#This Row],[Rabat Długoterminowy]])</f>
        <v>4.62</v>
      </c>
      <c r="K285" s="80">
        <f>IF(TRIM($D$8)='Payment Term'!A$1,1-(1-$D$9)*(1-2%),$D$9)</f>
        <v>0.25</v>
      </c>
      <c r="L285" s="35"/>
      <c r="M285" s="81">
        <f>1-(1-Table13[[#This Row],[Rabat Długoterminowy]])*(1-Table13[[#This Row],[Dodatkowy rabat kwartału (składany)]])</f>
        <v>0</v>
      </c>
      <c r="N285" s="52">
        <v>0</v>
      </c>
      <c r="O285" s="31">
        <f>ROUND(Table13[[#This Row],[Cena Netto Po Rabacie Długoterminowym]]*(1-Table13[[#This Row],[Rabat Podstawowy]])*(1-Table13[[#This Row],[Dodatkowy rabat kwartału (składany)]])*(1-Table13[[#This Row],[Rabat Indywidualny]]),2)</f>
        <v>3.47</v>
      </c>
      <c r="P285" s="31">
        <f>Table13[[#This Row],[Сena SKU Po Wszystkich Rabatach]]/Table13[[#This Row],[Szt/
Opak.]]</f>
        <v>1.7350000000000001</v>
      </c>
      <c r="Q285" s="94" t="s">
        <v>6205</v>
      </c>
      <c r="R285" s="36" t="s">
        <v>2470</v>
      </c>
      <c r="S285" s="91">
        <f>IF(ISERROR(Table13[[#This Row],[W Inner]]),Table13[[#This Row],[W Outer]],IF(AND(Table13[[#This Row],[W Inner]]&gt;0,Table13[[#This Row],[W Inner]]&lt;&gt;"0"),Table13[[#This Row],[W Inner]],Table13[[#This Row],[W Outer]]))</f>
        <v>25</v>
      </c>
      <c r="T285" s="86"/>
      <c r="U2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5" s="49">
        <f>IF(Table13[[#This Row],[Zamówienie - Ilosc SKU '[Szt']]]=0,0,MOD(Table13[[#This Row],[Zamówienie - Ilosc SKU '[Szt']]],Table13[[#This Row],[Min. Ilość Zam. Sku]])-0.5)</f>
        <v>0</v>
      </c>
      <c r="W285" s="31">
        <f>Table13[[#This Row],[Сena SKU Po Wszystkich Rabatach]]*U285</f>
        <v>0</v>
      </c>
      <c r="X285" s="33" t="str">
        <f>IF(Table13[[#This Row],[Zamówienie - Ilosc SKU '[Szt']]]=0,"Niezamówione produkty","Zamówione produkty")</f>
        <v>Niezamówione produkty</v>
      </c>
      <c r="Y285" s="34" t="s">
        <v>90</v>
      </c>
      <c r="Z285" s="34">
        <v>25</v>
      </c>
      <c r="AA285" s="34">
        <v>600</v>
      </c>
      <c r="AB285" s="34">
        <v>4800</v>
      </c>
      <c r="AC285" s="34">
        <f>+Table13[[#This Row],[Na Palecie]]/Table13[[#This Row],[W Outer]]</f>
        <v>192</v>
      </c>
      <c r="AD285" s="34">
        <f>+Table13[[#This Row],[Na Palecie]]/Table13[[#This Row],[Na 
Warstwie]]</f>
        <v>8</v>
      </c>
      <c r="AE285" s="37" t="s">
        <v>959</v>
      </c>
      <c r="AF285" s="37" t="s">
        <v>90</v>
      </c>
      <c r="AG285" s="37" t="s">
        <v>960</v>
      </c>
      <c r="AH285" s="37" t="s">
        <v>961</v>
      </c>
      <c r="AI285" s="37"/>
      <c r="AJ285" s="37" t="s">
        <v>6697</v>
      </c>
      <c r="AK285" s="37" t="s">
        <v>548</v>
      </c>
      <c r="AL285" s="37" t="str">
        <f>_xlfn.XLOOKUP(Table13[[#This Row],[Rabat Indywidualny]],'PC2 code'!A:A,'PC2 code'!B:B,0)</f>
        <v>00</v>
      </c>
    </row>
    <row r="286" spans="1:42" s="64" customFormat="1" ht="15.75" customHeight="1" x14ac:dyDescent="0.35">
      <c r="A286" s="73" t="s">
        <v>5526</v>
      </c>
      <c r="B286" s="73" t="str">
        <f>TEXT(Table13[[#This Row],[Kod EAN 
(Sku)]],"0000000000000")</f>
        <v>3270220048718</v>
      </c>
      <c r="C286" s="78" t="str">
        <f>IF(AND(Table13[[#This Row],[Kod EAN 
(Szt)]]&lt;&gt;0,Table13[[#This Row],[Kod EAN 
(Szt)]]&lt;&gt;"0"),TEXT(Table13[[#This Row],[Kod EAN 
(Szt)]],"0000000000000"),"")</f>
        <v/>
      </c>
      <c r="D286" s="79" t="s">
        <v>962</v>
      </c>
      <c r="E286" s="27" t="s">
        <v>7</v>
      </c>
      <c r="F286" s="28" t="s">
        <v>89</v>
      </c>
      <c r="G286" s="29"/>
      <c r="H286" s="66">
        <v>4.62</v>
      </c>
      <c r="I286" s="67"/>
      <c r="J286" s="51">
        <f>Table13[[#This Row],[Cena Netto]]*(1-Table13[[#This Row],[Rabat Długoterminowy]])</f>
        <v>4.62</v>
      </c>
      <c r="K286" s="80">
        <f>IF(TRIM($D$8)='Payment Term'!A$1,1-(1-$D$9)*(1-2%),$D$9)</f>
        <v>0.25</v>
      </c>
      <c r="L286" s="35"/>
      <c r="M286" s="81">
        <f>1-(1-Table13[[#This Row],[Rabat Długoterminowy]])*(1-Table13[[#This Row],[Dodatkowy rabat kwartału (składany)]])</f>
        <v>0</v>
      </c>
      <c r="N286" s="52">
        <v>0</v>
      </c>
      <c r="O286" s="31">
        <f>ROUND(Table13[[#This Row],[Cena Netto Po Rabacie Długoterminowym]]*(1-Table13[[#This Row],[Rabat Podstawowy]])*(1-Table13[[#This Row],[Dodatkowy rabat kwartału (składany)]])*(1-Table13[[#This Row],[Rabat Indywidualny]]),2)</f>
        <v>3.47</v>
      </c>
      <c r="P286" s="31">
        <f>Table13[[#This Row],[Сena SKU Po Wszystkich Rabatach]]/Table13[[#This Row],[Szt/
Opak.]]</f>
        <v>1.7350000000000001</v>
      </c>
      <c r="Q286" s="94" t="s">
        <v>6205</v>
      </c>
      <c r="R286" s="36" t="s">
        <v>2470</v>
      </c>
      <c r="S286" s="91">
        <f>IF(ISERROR(Table13[[#This Row],[W Inner]]),Table13[[#This Row],[W Outer]],IF(AND(Table13[[#This Row],[W Inner]]&gt;0,Table13[[#This Row],[W Inner]]&lt;&gt;"0"),Table13[[#This Row],[W Inner]],Table13[[#This Row],[W Outer]]))</f>
        <v>25</v>
      </c>
      <c r="T286" s="86"/>
      <c r="U2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6" s="49">
        <f>IF(Table13[[#This Row],[Zamówienie - Ilosc SKU '[Szt']]]=0,0,MOD(Table13[[#This Row],[Zamówienie - Ilosc SKU '[Szt']]],Table13[[#This Row],[Min. Ilość Zam. Sku]])-0.5)</f>
        <v>0</v>
      </c>
      <c r="W286" s="31">
        <f>Table13[[#This Row],[Сena SKU Po Wszystkich Rabatach]]*U286</f>
        <v>0</v>
      </c>
      <c r="X286" s="33" t="str">
        <f>IF(Table13[[#This Row],[Zamówienie - Ilosc SKU '[Szt']]]=0,"Niezamówione produkty","Zamówione produkty")</f>
        <v>Niezamówione produkty</v>
      </c>
      <c r="Y286" s="34" t="s">
        <v>90</v>
      </c>
      <c r="Z286" s="34">
        <v>25</v>
      </c>
      <c r="AA286" s="34">
        <v>600</v>
      </c>
      <c r="AB286" s="34">
        <v>4800</v>
      </c>
      <c r="AC286" s="34">
        <f>+Table13[[#This Row],[Na Palecie]]/Table13[[#This Row],[W Outer]]</f>
        <v>192</v>
      </c>
      <c r="AD286" s="34">
        <f>+Table13[[#This Row],[Na Palecie]]/Table13[[#This Row],[Na 
Warstwie]]</f>
        <v>8</v>
      </c>
      <c r="AE286" s="37" t="s">
        <v>963</v>
      </c>
      <c r="AF286" s="37" t="s">
        <v>90</v>
      </c>
      <c r="AG286" s="37" t="s">
        <v>964</v>
      </c>
      <c r="AH286" s="37" t="s">
        <v>965</v>
      </c>
      <c r="AI286" s="37"/>
      <c r="AJ286" s="37" t="s">
        <v>6697</v>
      </c>
      <c r="AK286" s="37" t="s">
        <v>548</v>
      </c>
      <c r="AL286" s="37" t="str">
        <f>_xlfn.XLOOKUP(Table13[[#This Row],[Rabat Indywidualny]],'PC2 code'!A:A,'PC2 code'!B:B,0)</f>
        <v>00</v>
      </c>
      <c r="AM286" s="9"/>
      <c r="AP286" s="9"/>
    </row>
    <row r="287" spans="1:42" s="64" customFormat="1" ht="15.75" customHeight="1" x14ac:dyDescent="0.35">
      <c r="A287" s="73" t="s">
        <v>5527</v>
      </c>
      <c r="B287" s="73" t="str">
        <f>TEXT(Table13[[#This Row],[Kod EAN 
(Sku)]],"0000000000000")</f>
        <v>3270220018223</v>
      </c>
      <c r="C287" s="78" t="str">
        <f>IF(AND(Table13[[#This Row],[Kod EAN 
(Szt)]]&lt;&gt;0,Table13[[#This Row],[Kod EAN 
(Szt)]]&lt;&gt;"0"),TEXT(Table13[[#This Row],[Kod EAN 
(Szt)]],"0000000000000"),"")</f>
        <v>3086124000321</v>
      </c>
      <c r="D287" s="79" t="s">
        <v>966</v>
      </c>
      <c r="E287" s="27" t="s">
        <v>7</v>
      </c>
      <c r="F287" s="28" t="s">
        <v>89</v>
      </c>
      <c r="G287" s="29"/>
      <c r="H287" s="66">
        <v>13.81</v>
      </c>
      <c r="I287" s="67"/>
      <c r="J287" s="51">
        <f>Table13[[#This Row],[Cena Netto]]*(1-Table13[[#This Row],[Rabat Długoterminowy]])</f>
        <v>13.81</v>
      </c>
      <c r="K287" s="80">
        <f>IF(TRIM($D$8)='Payment Term'!A$1,1-(1-$D$9)*(1-2%),$D$9)</f>
        <v>0.25</v>
      </c>
      <c r="L287" s="35"/>
      <c r="M287" s="81">
        <f>1-(1-Table13[[#This Row],[Rabat Długoterminowy]])*(1-Table13[[#This Row],[Dodatkowy rabat kwartału (składany)]])</f>
        <v>0</v>
      </c>
      <c r="N287" s="52">
        <v>0</v>
      </c>
      <c r="O287" s="31">
        <f>ROUND(Table13[[#This Row],[Cena Netto Po Rabacie Długoterminowym]]*(1-Table13[[#This Row],[Rabat Podstawowy]])*(1-Table13[[#This Row],[Dodatkowy rabat kwartału (składany)]])*(1-Table13[[#This Row],[Rabat Indywidualny]]),2)</f>
        <v>10.36</v>
      </c>
      <c r="P287" s="31">
        <f>Table13[[#This Row],[Сena SKU Po Wszystkich Rabatach]]/Table13[[#This Row],[Szt/
Opak.]]</f>
        <v>0.86333333333333329</v>
      </c>
      <c r="Q287" s="94" t="s">
        <v>2444</v>
      </c>
      <c r="R287" s="36" t="s">
        <v>6200</v>
      </c>
      <c r="S287" s="91" t="str">
        <f>IF(ISERROR(Table13[[#This Row],[W Inner]]),Table13[[#This Row],[W Outer]],IF(AND(Table13[[#This Row],[W Inner]]&gt;0,Table13[[#This Row],[W Inner]]&lt;&gt;"0"),Table13[[#This Row],[W Inner]],Table13[[#This Row],[W Outer]]))</f>
        <v>6</v>
      </c>
      <c r="T287" s="86"/>
      <c r="U2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7" s="49">
        <f>IF(Table13[[#This Row],[Zamówienie - Ilosc SKU '[Szt']]]=0,0,MOD(Table13[[#This Row],[Zamówienie - Ilosc SKU '[Szt']]],Table13[[#This Row],[Min. Ilość Zam. Sku]])-0.5)</f>
        <v>0</v>
      </c>
      <c r="W287" s="31">
        <f>Table13[[#This Row],[Сena SKU Po Wszystkich Rabatach]]*U287</f>
        <v>0</v>
      </c>
      <c r="X287" s="33" t="str">
        <f>IF(Table13[[#This Row],[Zamówienie - Ilosc SKU '[Szt']]]=0,"Niezamówione produkty","Zamówione produkty")</f>
        <v>Niezamówione produkty</v>
      </c>
      <c r="Y287" s="34" t="s">
        <v>6204</v>
      </c>
      <c r="Z287" s="34">
        <v>144</v>
      </c>
      <c r="AA287" s="34">
        <v>864</v>
      </c>
      <c r="AB287" s="34">
        <v>4320</v>
      </c>
      <c r="AC287" s="34">
        <f>+Table13[[#This Row],[Na Palecie]]/Table13[[#This Row],[W Outer]]</f>
        <v>30</v>
      </c>
      <c r="AD287" s="34">
        <f>+Table13[[#This Row],[Na Palecie]]/Table13[[#This Row],[Na 
Warstwie]]</f>
        <v>5</v>
      </c>
      <c r="AE287" s="37" t="s">
        <v>967</v>
      </c>
      <c r="AF287" s="37" t="s">
        <v>968</v>
      </c>
      <c r="AG287" s="37" t="s">
        <v>969</v>
      </c>
      <c r="AH287" s="37" t="s">
        <v>970</v>
      </c>
      <c r="AI287" s="37"/>
      <c r="AJ287" s="37" t="s">
        <v>6697</v>
      </c>
      <c r="AK287" s="37" t="s">
        <v>548</v>
      </c>
      <c r="AL287" s="37" t="str">
        <f>_xlfn.XLOOKUP(Table13[[#This Row],[Rabat Indywidualny]],'PC2 code'!A:A,'PC2 code'!B:B,0)</f>
        <v>00</v>
      </c>
      <c r="AM287" s="9"/>
      <c r="AP287" s="9"/>
    </row>
    <row r="288" spans="1:42" s="64" customFormat="1" ht="15.75" customHeight="1" x14ac:dyDescent="0.35">
      <c r="A288" s="73" t="s">
        <v>5528</v>
      </c>
      <c r="B288" s="73" t="str">
        <f>TEXT(Table13[[#This Row],[Kod EAN 
(Sku)]],"0000000000000")</f>
        <v>3270220018261</v>
      </c>
      <c r="C288" s="78" t="str">
        <f>IF(AND(Table13[[#This Row],[Kod EAN 
(Szt)]]&lt;&gt;0,Table13[[#This Row],[Kod EAN 
(Szt)]]&lt;&gt;"0"),TEXT(Table13[[#This Row],[Kod EAN 
(Szt)]],"0000000000000"),"")</f>
        <v>3086124000338</v>
      </c>
      <c r="D288" s="79" t="s">
        <v>971</v>
      </c>
      <c r="E288" s="27" t="s">
        <v>7</v>
      </c>
      <c r="F288" s="28" t="s">
        <v>89</v>
      </c>
      <c r="G288" s="29"/>
      <c r="H288" s="66">
        <v>13.81</v>
      </c>
      <c r="I288" s="67"/>
      <c r="J288" s="51">
        <f>Table13[[#This Row],[Cena Netto]]*(1-Table13[[#This Row],[Rabat Długoterminowy]])</f>
        <v>13.81</v>
      </c>
      <c r="K288" s="80">
        <f>IF(TRIM($D$8)='Payment Term'!A$1,1-(1-$D$9)*(1-2%),$D$9)</f>
        <v>0.25</v>
      </c>
      <c r="L288" s="35"/>
      <c r="M288" s="81">
        <f>1-(1-Table13[[#This Row],[Rabat Długoterminowy]])*(1-Table13[[#This Row],[Dodatkowy rabat kwartału (składany)]])</f>
        <v>0</v>
      </c>
      <c r="N288" s="52">
        <v>0</v>
      </c>
      <c r="O288" s="31">
        <f>ROUND(Table13[[#This Row],[Cena Netto Po Rabacie Długoterminowym]]*(1-Table13[[#This Row],[Rabat Podstawowy]])*(1-Table13[[#This Row],[Dodatkowy rabat kwartału (składany)]])*(1-Table13[[#This Row],[Rabat Indywidualny]]),2)</f>
        <v>10.36</v>
      </c>
      <c r="P288" s="31">
        <f>Table13[[#This Row],[Сena SKU Po Wszystkich Rabatach]]/Table13[[#This Row],[Szt/
Opak.]]</f>
        <v>0.86333333333333329</v>
      </c>
      <c r="Q288" s="94" t="s">
        <v>2444</v>
      </c>
      <c r="R288" s="36" t="s">
        <v>6200</v>
      </c>
      <c r="S288" s="91" t="str">
        <f>IF(ISERROR(Table13[[#This Row],[W Inner]]),Table13[[#This Row],[W Outer]],IF(AND(Table13[[#This Row],[W Inner]]&gt;0,Table13[[#This Row],[W Inner]]&lt;&gt;"0"),Table13[[#This Row],[W Inner]],Table13[[#This Row],[W Outer]]))</f>
        <v>6</v>
      </c>
      <c r="T288" s="86"/>
      <c r="U2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8" s="49">
        <f>IF(Table13[[#This Row],[Zamówienie - Ilosc SKU '[Szt']]]=0,0,MOD(Table13[[#This Row],[Zamówienie - Ilosc SKU '[Szt']]],Table13[[#This Row],[Min. Ilość Zam. Sku]])-0.5)</f>
        <v>0</v>
      </c>
      <c r="W288" s="31">
        <f>Table13[[#This Row],[Сena SKU Po Wszystkich Rabatach]]*U288</f>
        <v>0</v>
      </c>
      <c r="X288" s="33" t="str">
        <f>IF(Table13[[#This Row],[Zamówienie - Ilosc SKU '[Szt']]]=0,"Niezamówione produkty","Zamówione produkty")</f>
        <v>Niezamówione produkty</v>
      </c>
      <c r="Y288" s="34" t="s">
        <v>6204</v>
      </c>
      <c r="Z288" s="34">
        <v>144</v>
      </c>
      <c r="AA288" s="34">
        <v>864</v>
      </c>
      <c r="AB288" s="34">
        <v>4320</v>
      </c>
      <c r="AC288" s="34">
        <f>+Table13[[#This Row],[Na Palecie]]/Table13[[#This Row],[W Outer]]</f>
        <v>30</v>
      </c>
      <c r="AD288" s="34">
        <f>+Table13[[#This Row],[Na Palecie]]/Table13[[#This Row],[Na 
Warstwie]]</f>
        <v>5</v>
      </c>
      <c r="AE288" s="37" t="s">
        <v>972</v>
      </c>
      <c r="AF288" s="37" t="s">
        <v>973</v>
      </c>
      <c r="AG288" s="37" t="s">
        <v>974</v>
      </c>
      <c r="AH288" s="37" t="s">
        <v>975</v>
      </c>
      <c r="AI288" s="37"/>
      <c r="AJ288" s="37" t="s">
        <v>6697</v>
      </c>
      <c r="AK288" s="37" t="s">
        <v>548</v>
      </c>
      <c r="AL288" s="37" t="str">
        <f>_xlfn.XLOOKUP(Table13[[#This Row],[Rabat Indywidualny]],'PC2 code'!A:A,'PC2 code'!B:B,0)</f>
        <v>00</v>
      </c>
      <c r="AM288" s="9"/>
      <c r="AP288" s="9"/>
    </row>
    <row r="289" spans="1:42" s="64" customFormat="1" ht="15.75" customHeight="1" x14ac:dyDescent="0.35">
      <c r="A289" s="73" t="s">
        <v>5529</v>
      </c>
      <c r="B289" s="73" t="str">
        <f>TEXT(Table13[[#This Row],[Kod EAN 
(Sku)]],"0000000000000")</f>
        <v>3270220018308</v>
      </c>
      <c r="C289" s="78" t="str">
        <f>IF(AND(Table13[[#This Row],[Kod EAN 
(Szt)]]&lt;&gt;0,Table13[[#This Row],[Kod EAN 
(Szt)]]&lt;&gt;"0"),TEXT(Table13[[#This Row],[Kod EAN 
(Szt)]],"0000000000000"),"")</f>
        <v>3086124000345</v>
      </c>
      <c r="D289" s="79" t="s">
        <v>976</v>
      </c>
      <c r="E289" s="27" t="s">
        <v>7</v>
      </c>
      <c r="F289" s="28" t="s">
        <v>89</v>
      </c>
      <c r="G289" s="29"/>
      <c r="H289" s="66">
        <v>13.81</v>
      </c>
      <c r="I289" s="67"/>
      <c r="J289" s="51">
        <f>Table13[[#This Row],[Cena Netto]]*(1-Table13[[#This Row],[Rabat Długoterminowy]])</f>
        <v>13.81</v>
      </c>
      <c r="K289" s="80">
        <f>IF(TRIM($D$8)='Payment Term'!A$1,1-(1-$D$9)*(1-2%),$D$9)</f>
        <v>0.25</v>
      </c>
      <c r="L289" s="35"/>
      <c r="M289" s="81">
        <f>1-(1-Table13[[#This Row],[Rabat Długoterminowy]])*(1-Table13[[#This Row],[Dodatkowy rabat kwartału (składany)]])</f>
        <v>0</v>
      </c>
      <c r="N289" s="52">
        <v>0</v>
      </c>
      <c r="O289" s="31">
        <f>ROUND(Table13[[#This Row],[Cena Netto Po Rabacie Długoterminowym]]*(1-Table13[[#This Row],[Rabat Podstawowy]])*(1-Table13[[#This Row],[Dodatkowy rabat kwartału (składany)]])*(1-Table13[[#This Row],[Rabat Indywidualny]]),2)</f>
        <v>10.36</v>
      </c>
      <c r="P289" s="31">
        <f>Table13[[#This Row],[Сena SKU Po Wszystkich Rabatach]]/Table13[[#This Row],[Szt/
Opak.]]</f>
        <v>0.86333333333333329</v>
      </c>
      <c r="Q289" s="94" t="s">
        <v>2444</v>
      </c>
      <c r="R289" s="36" t="s">
        <v>6200</v>
      </c>
      <c r="S289" s="91" t="str">
        <f>IF(ISERROR(Table13[[#This Row],[W Inner]]),Table13[[#This Row],[W Outer]],IF(AND(Table13[[#This Row],[W Inner]]&gt;0,Table13[[#This Row],[W Inner]]&lt;&gt;"0"),Table13[[#This Row],[W Inner]],Table13[[#This Row],[W Outer]]))</f>
        <v>6</v>
      </c>
      <c r="T289" s="86"/>
      <c r="U2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89" s="49">
        <f>IF(Table13[[#This Row],[Zamówienie - Ilosc SKU '[Szt']]]=0,0,MOD(Table13[[#This Row],[Zamówienie - Ilosc SKU '[Szt']]],Table13[[#This Row],[Min. Ilość Zam. Sku]])-0.5)</f>
        <v>0</v>
      </c>
      <c r="W289" s="31">
        <f>Table13[[#This Row],[Сena SKU Po Wszystkich Rabatach]]*U289</f>
        <v>0</v>
      </c>
      <c r="X289" s="33" t="str">
        <f>IF(Table13[[#This Row],[Zamówienie - Ilosc SKU '[Szt']]]=0,"Niezamówione produkty","Zamówione produkty")</f>
        <v>Niezamówione produkty</v>
      </c>
      <c r="Y289" s="34" t="s">
        <v>6204</v>
      </c>
      <c r="Z289" s="34">
        <v>144</v>
      </c>
      <c r="AA289" s="34">
        <v>864</v>
      </c>
      <c r="AB289" s="34">
        <v>4320</v>
      </c>
      <c r="AC289" s="34">
        <f>+Table13[[#This Row],[Na Palecie]]/Table13[[#This Row],[W Outer]]</f>
        <v>30</v>
      </c>
      <c r="AD289" s="34">
        <f>+Table13[[#This Row],[Na Palecie]]/Table13[[#This Row],[Na 
Warstwie]]</f>
        <v>5</v>
      </c>
      <c r="AE289" s="37" t="s">
        <v>977</v>
      </c>
      <c r="AF289" s="37" t="s">
        <v>978</v>
      </c>
      <c r="AG289" s="37" t="s">
        <v>979</v>
      </c>
      <c r="AH289" s="37" t="s">
        <v>980</v>
      </c>
      <c r="AI289" s="37"/>
      <c r="AJ289" s="37" t="s">
        <v>6697</v>
      </c>
      <c r="AK289" s="37" t="s">
        <v>548</v>
      </c>
      <c r="AL289" s="37" t="str">
        <f>_xlfn.XLOOKUP(Table13[[#This Row],[Rabat Indywidualny]],'PC2 code'!A:A,'PC2 code'!B:B,0)</f>
        <v>00</v>
      </c>
      <c r="AM289" s="9"/>
      <c r="AP289" s="9"/>
    </row>
    <row r="290" spans="1:42" s="64" customFormat="1" ht="15.75" customHeight="1" x14ac:dyDescent="0.35">
      <c r="A290" s="73" t="s">
        <v>5530</v>
      </c>
      <c r="B290" s="73" t="str">
        <f>TEXT(Table13[[#This Row],[Kod EAN 
(Sku)]],"0000000000000")</f>
        <v>3270220018346</v>
      </c>
      <c r="C290" s="78" t="str">
        <f>IF(AND(Table13[[#This Row],[Kod EAN 
(Szt)]]&lt;&gt;0,Table13[[#This Row],[Kod EAN 
(Szt)]]&lt;&gt;"0"),TEXT(Table13[[#This Row],[Kod EAN 
(Szt)]],"0000000000000"),"")</f>
        <v>3086124000352</v>
      </c>
      <c r="D290" s="79" t="s">
        <v>981</v>
      </c>
      <c r="E290" s="27" t="s">
        <v>7</v>
      </c>
      <c r="F290" s="28" t="s">
        <v>89</v>
      </c>
      <c r="G290" s="29"/>
      <c r="H290" s="66">
        <v>13.81</v>
      </c>
      <c r="I290" s="67"/>
      <c r="J290" s="51">
        <f>Table13[[#This Row],[Cena Netto]]*(1-Table13[[#This Row],[Rabat Długoterminowy]])</f>
        <v>13.81</v>
      </c>
      <c r="K290" s="80">
        <f>IF(TRIM($D$8)='Payment Term'!A$1,1-(1-$D$9)*(1-2%),$D$9)</f>
        <v>0.25</v>
      </c>
      <c r="L290" s="35"/>
      <c r="M290" s="81">
        <f>1-(1-Table13[[#This Row],[Rabat Długoterminowy]])*(1-Table13[[#This Row],[Dodatkowy rabat kwartału (składany)]])</f>
        <v>0</v>
      </c>
      <c r="N290" s="52">
        <v>0</v>
      </c>
      <c r="O290" s="31">
        <f>ROUND(Table13[[#This Row],[Cena Netto Po Rabacie Długoterminowym]]*(1-Table13[[#This Row],[Rabat Podstawowy]])*(1-Table13[[#This Row],[Dodatkowy rabat kwartału (składany)]])*(1-Table13[[#This Row],[Rabat Indywidualny]]),2)</f>
        <v>10.36</v>
      </c>
      <c r="P290" s="31">
        <f>Table13[[#This Row],[Сena SKU Po Wszystkich Rabatach]]/Table13[[#This Row],[Szt/
Opak.]]</f>
        <v>0.86333333333333329</v>
      </c>
      <c r="Q290" s="94" t="s">
        <v>2444</v>
      </c>
      <c r="R290" s="36" t="s">
        <v>6200</v>
      </c>
      <c r="S290" s="91" t="str">
        <f>IF(ISERROR(Table13[[#This Row],[W Inner]]),Table13[[#This Row],[W Outer]],IF(AND(Table13[[#This Row],[W Inner]]&gt;0,Table13[[#This Row],[W Inner]]&lt;&gt;"0"),Table13[[#This Row],[W Inner]],Table13[[#This Row],[W Outer]]))</f>
        <v>6</v>
      </c>
      <c r="T290" s="86"/>
      <c r="U2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0" s="49">
        <f>IF(Table13[[#This Row],[Zamówienie - Ilosc SKU '[Szt']]]=0,0,MOD(Table13[[#This Row],[Zamówienie - Ilosc SKU '[Szt']]],Table13[[#This Row],[Min. Ilość Zam. Sku]])-0.5)</f>
        <v>0</v>
      </c>
      <c r="W290" s="31">
        <f>Table13[[#This Row],[Сena SKU Po Wszystkich Rabatach]]*U290</f>
        <v>0</v>
      </c>
      <c r="X290" s="33" t="str">
        <f>IF(Table13[[#This Row],[Zamówienie - Ilosc SKU '[Szt']]]=0,"Niezamówione produkty","Zamówione produkty")</f>
        <v>Niezamówione produkty</v>
      </c>
      <c r="Y290" s="34" t="s">
        <v>6204</v>
      </c>
      <c r="Z290" s="34">
        <v>144</v>
      </c>
      <c r="AA290" s="34">
        <v>864</v>
      </c>
      <c r="AB290" s="34">
        <v>4320</v>
      </c>
      <c r="AC290" s="34">
        <f>+Table13[[#This Row],[Na Palecie]]/Table13[[#This Row],[W Outer]]</f>
        <v>30</v>
      </c>
      <c r="AD290" s="34">
        <f>+Table13[[#This Row],[Na Palecie]]/Table13[[#This Row],[Na 
Warstwie]]</f>
        <v>5</v>
      </c>
      <c r="AE290" s="37" t="s">
        <v>982</v>
      </c>
      <c r="AF290" s="37" t="s">
        <v>983</v>
      </c>
      <c r="AG290" s="37" t="s">
        <v>984</v>
      </c>
      <c r="AH290" s="37" t="s">
        <v>985</v>
      </c>
      <c r="AI290" s="37"/>
      <c r="AJ290" s="37" t="s">
        <v>6697</v>
      </c>
      <c r="AK290" s="37" t="s">
        <v>548</v>
      </c>
      <c r="AL290" s="37" t="str">
        <f>_xlfn.XLOOKUP(Table13[[#This Row],[Rabat Indywidualny]],'PC2 code'!A:A,'PC2 code'!B:B,0)</f>
        <v>00</v>
      </c>
      <c r="AM290" s="9"/>
      <c r="AP290" s="9"/>
    </row>
    <row r="291" spans="1:42" s="64" customFormat="1" ht="15.75" customHeight="1" x14ac:dyDescent="0.35">
      <c r="A291" s="73" t="s">
        <v>5531</v>
      </c>
      <c r="B291" s="73" t="str">
        <f>TEXT(Table13[[#This Row],[Kod EAN 
(Sku)]],"0000000000000")</f>
        <v>3270220018384</v>
      </c>
      <c r="C291" s="78" t="str">
        <f>IF(AND(Table13[[#This Row],[Kod EAN 
(Szt)]]&lt;&gt;0,Table13[[#This Row],[Kod EAN 
(Szt)]]&lt;&gt;"0"),TEXT(Table13[[#This Row],[Kod EAN 
(Szt)]],"0000000000000"),"")</f>
        <v>3086124000369</v>
      </c>
      <c r="D291" s="79" t="s">
        <v>986</v>
      </c>
      <c r="E291" s="27" t="s">
        <v>7</v>
      </c>
      <c r="F291" s="28" t="s">
        <v>89</v>
      </c>
      <c r="G291" s="29"/>
      <c r="H291" s="66">
        <v>13.81</v>
      </c>
      <c r="I291" s="67"/>
      <c r="J291" s="51">
        <f>Table13[[#This Row],[Cena Netto]]*(1-Table13[[#This Row],[Rabat Długoterminowy]])</f>
        <v>13.81</v>
      </c>
      <c r="K291" s="80">
        <f>IF(TRIM($D$8)='Payment Term'!A$1,1-(1-$D$9)*(1-2%),$D$9)</f>
        <v>0.25</v>
      </c>
      <c r="L291" s="35"/>
      <c r="M291" s="81">
        <f>1-(1-Table13[[#This Row],[Rabat Długoterminowy]])*(1-Table13[[#This Row],[Dodatkowy rabat kwartału (składany)]])</f>
        <v>0</v>
      </c>
      <c r="N291" s="52">
        <v>0</v>
      </c>
      <c r="O291" s="31">
        <f>ROUND(Table13[[#This Row],[Cena Netto Po Rabacie Długoterminowym]]*(1-Table13[[#This Row],[Rabat Podstawowy]])*(1-Table13[[#This Row],[Dodatkowy rabat kwartału (składany)]])*(1-Table13[[#This Row],[Rabat Indywidualny]]),2)</f>
        <v>10.36</v>
      </c>
      <c r="P291" s="31">
        <f>Table13[[#This Row],[Сena SKU Po Wszystkich Rabatach]]/Table13[[#This Row],[Szt/
Opak.]]</f>
        <v>0.86333333333333329</v>
      </c>
      <c r="Q291" s="94" t="s">
        <v>2444</v>
      </c>
      <c r="R291" s="36" t="s">
        <v>6200</v>
      </c>
      <c r="S291" s="91" t="str">
        <f>IF(ISERROR(Table13[[#This Row],[W Inner]]),Table13[[#This Row],[W Outer]],IF(AND(Table13[[#This Row],[W Inner]]&gt;0,Table13[[#This Row],[W Inner]]&lt;&gt;"0"),Table13[[#This Row],[W Inner]],Table13[[#This Row],[W Outer]]))</f>
        <v>6</v>
      </c>
      <c r="T291" s="86"/>
      <c r="U2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1" s="49">
        <f>IF(Table13[[#This Row],[Zamówienie - Ilosc SKU '[Szt']]]=0,0,MOD(Table13[[#This Row],[Zamówienie - Ilosc SKU '[Szt']]],Table13[[#This Row],[Min. Ilość Zam. Sku]])-0.5)</f>
        <v>0</v>
      </c>
      <c r="W291" s="31">
        <f>Table13[[#This Row],[Сena SKU Po Wszystkich Rabatach]]*U291</f>
        <v>0</v>
      </c>
      <c r="X291" s="33" t="str">
        <f>IF(Table13[[#This Row],[Zamówienie - Ilosc SKU '[Szt']]]=0,"Niezamówione produkty","Zamówione produkty")</f>
        <v>Niezamówione produkty</v>
      </c>
      <c r="Y291" s="34" t="s">
        <v>6204</v>
      </c>
      <c r="Z291" s="34">
        <v>144</v>
      </c>
      <c r="AA291" s="34">
        <v>864</v>
      </c>
      <c r="AB291" s="34">
        <v>4320</v>
      </c>
      <c r="AC291" s="34">
        <f>+Table13[[#This Row],[Na Palecie]]/Table13[[#This Row],[W Outer]]</f>
        <v>30</v>
      </c>
      <c r="AD291" s="34">
        <f>+Table13[[#This Row],[Na Palecie]]/Table13[[#This Row],[Na 
Warstwie]]</f>
        <v>5</v>
      </c>
      <c r="AE291" s="37" t="s">
        <v>987</v>
      </c>
      <c r="AF291" s="37" t="s">
        <v>988</v>
      </c>
      <c r="AG291" s="37" t="s">
        <v>989</v>
      </c>
      <c r="AH291" s="37" t="s">
        <v>990</v>
      </c>
      <c r="AI291" s="37"/>
      <c r="AJ291" s="37" t="s">
        <v>6697</v>
      </c>
      <c r="AK291" s="37" t="s">
        <v>548</v>
      </c>
      <c r="AL291" s="37" t="str">
        <f>_xlfn.XLOOKUP(Table13[[#This Row],[Rabat Indywidualny]],'PC2 code'!A:A,'PC2 code'!B:B,0)</f>
        <v>00</v>
      </c>
      <c r="AM291" s="9"/>
      <c r="AP291" s="9"/>
    </row>
    <row r="292" spans="1:42" ht="15.75" customHeight="1" x14ac:dyDescent="0.35">
      <c r="A292" s="73" t="s">
        <v>5532</v>
      </c>
      <c r="B292" s="73" t="str">
        <f>TEXT(Table13[[#This Row],[Kod EAN 
(Sku)]],"0000000000000")</f>
        <v>3270220018421</v>
      </c>
      <c r="C292" s="78" t="str">
        <f>IF(AND(Table13[[#This Row],[Kod EAN 
(Szt)]]&lt;&gt;0,Table13[[#This Row],[Kod EAN 
(Szt)]]&lt;&gt;"0"),TEXT(Table13[[#This Row],[Kod EAN 
(Szt)]],"0000000000000"),"")</f>
        <v>3086124000376</v>
      </c>
      <c r="D292" s="79" t="s">
        <v>991</v>
      </c>
      <c r="E292" s="27" t="s">
        <v>7</v>
      </c>
      <c r="F292" s="28" t="s">
        <v>89</v>
      </c>
      <c r="G292" s="29"/>
      <c r="H292" s="66">
        <v>13.81</v>
      </c>
      <c r="I292" s="67"/>
      <c r="J292" s="51">
        <f>Table13[[#This Row],[Cena Netto]]*(1-Table13[[#This Row],[Rabat Długoterminowy]])</f>
        <v>13.81</v>
      </c>
      <c r="K292" s="80">
        <f>IF(TRIM($D$8)='Payment Term'!A$1,1-(1-$D$9)*(1-2%),$D$9)</f>
        <v>0.25</v>
      </c>
      <c r="L292" s="35"/>
      <c r="M292" s="81">
        <f>1-(1-Table13[[#This Row],[Rabat Długoterminowy]])*(1-Table13[[#This Row],[Dodatkowy rabat kwartału (składany)]])</f>
        <v>0</v>
      </c>
      <c r="N292" s="52">
        <v>0</v>
      </c>
      <c r="O292" s="31">
        <f>ROUND(Table13[[#This Row],[Cena Netto Po Rabacie Długoterminowym]]*(1-Table13[[#This Row],[Rabat Podstawowy]])*(1-Table13[[#This Row],[Dodatkowy rabat kwartału (składany)]])*(1-Table13[[#This Row],[Rabat Indywidualny]]),2)</f>
        <v>10.36</v>
      </c>
      <c r="P292" s="31">
        <f>Table13[[#This Row],[Сena SKU Po Wszystkich Rabatach]]/Table13[[#This Row],[Szt/
Opak.]]</f>
        <v>0.86333333333333329</v>
      </c>
      <c r="Q292" s="94" t="s">
        <v>2444</v>
      </c>
      <c r="R292" s="36" t="s">
        <v>6200</v>
      </c>
      <c r="S292" s="91" t="str">
        <f>IF(ISERROR(Table13[[#This Row],[W Inner]]),Table13[[#This Row],[W Outer]],IF(AND(Table13[[#This Row],[W Inner]]&gt;0,Table13[[#This Row],[W Inner]]&lt;&gt;"0"),Table13[[#This Row],[W Inner]],Table13[[#This Row],[W Outer]]))</f>
        <v>6</v>
      </c>
      <c r="T292" s="86"/>
      <c r="U2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2" s="49">
        <f>IF(Table13[[#This Row],[Zamówienie - Ilosc SKU '[Szt']]]=0,0,MOD(Table13[[#This Row],[Zamówienie - Ilosc SKU '[Szt']]],Table13[[#This Row],[Min. Ilość Zam. Sku]])-0.5)</f>
        <v>0</v>
      </c>
      <c r="W292" s="31">
        <f>Table13[[#This Row],[Сena SKU Po Wszystkich Rabatach]]*U292</f>
        <v>0</v>
      </c>
      <c r="X292" s="33" t="str">
        <f>IF(Table13[[#This Row],[Zamówienie - Ilosc SKU '[Szt']]]=0,"Niezamówione produkty","Zamówione produkty")</f>
        <v>Niezamówione produkty</v>
      </c>
      <c r="Y292" s="34" t="s">
        <v>6204</v>
      </c>
      <c r="Z292" s="34">
        <v>144</v>
      </c>
      <c r="AA292" s="34">
        <v>864</v>
      </c>
      <c r="AB292" s="34">
        <v>4320</v>
      </c>
      <c r="AC292" s="34">
        <f>+Table13[[#This Row],[Na Palecie]]/Table13[[#This Row],[W Outer]]</f>
        <v>30</v>
      </c>
      <c r="AD292" s="34">
        <f>+Table13[[#This Row],[Na Palecie]]/Table13[[#This Row],[Na 
Warstwie]]</f>
        <v>5</v>
      </c>
      <c r="AE292" s="37" t="s">
        <v>992</v>
      </c>
      <c r="AF292" s="37" t="s">
        <v>993</v>
      </c>
      <c r="AG292" s="37" t="s">
        <v>994</v>
      </c>
      <c r="AH292" s="37" t="s">
        <v>995</v>
      </c>
      <c r="AI292" s="37"/>
      <c r="AJ292" s="37" t="s">
        <v>6697</v>
      </c>
      <c r="AK292" s="37" t="s">
        <v>548</v>
      </c>
      <c r="AL292" s="37" t="str">
        <f>_xlfn.XLOOKUP(Table13[[#This Row],[Rabat Indywidualny]],'PC2 code'!A:A,'PC2 code'!B:B,0)</f>
        <v>00</v>
      </c>
    </row>
    <row r="293" spans="1:42" s="64" customFormat="1" ht="15.75" customHeight="1" x14ac:dyDescent="0.35">
      <c r="A293" s="73" t="s">
        <v>5533</v>
      </c>
      <c r="B293" s="73" t="str">
        <f>TEXT(Table13[[#This Row],[Kod EAN 
(Sku)]],"0000000000000")</f>
        <v>3270220018469</v>
      </c>
      <c r="C293" s="78" t="str">
        <f>IF(AND(Table13[[#This Row],[Kod EAN 
(Szt)]]&lt;&gt;0,Table13[[#This Row],[Kod EAN 
(Szt)]]&lt;&gt;"0"),TEXT(Table13[[#This Row],[Kod EAN 
(Szt)]],"0000000000000"),"")</f>
        <v>3086124000383</v>
      </c>
      <c r="D293" s="79" t="s">
        <v>996</v>
      </c>
      <c r="E293" s="27" t="s">
        <v>7</v>
      </c>
      <c r="F293" s="28" t="s">
        <v>89</v>
      </c>
      <c r="G293" s="29"/>
      <c r="H293" s="66">
        <v>13.81</v>
      </c>
      <c r="I293" s="67"/>
      <c r="J293" s="51">
        <f>Table13[[#This Row],[Cena Netto]]*(1-Table13[[#This Row],[Rabat Długoterminowy]])</f>
        <v>13.81</v>
      </c>
      <c r="K293" s="80">
        <f>IF(TRIM($D$8)='Payment Term'!A$1,1-(1-$D$9)*(1-2%),$D$9)</f>
        <v>0.25</v>
      </c>
      <c r="L293" s="35"/>
      <c r="M293" s="81">
        <f>1-(1-Table13[[#This Row],[Rabat Długoterminowy]])*(1-Table13[[#This Row],[Dodatkowy rabat kwartału (składany)]])</f>
        <v>0</v>
      </c>
      <c r="N293" s="52">
        <v>0</v>
      </c>
      <c r="O293" s="31">
        <f>ROUND(Table13[[#This Row],[Cena Netto Po Rabacie Długoterminowym]]*(1-Table13[[#This Row],[Rabat Podstawowy]])*(1-Table13[[#This Row],[Dodatkowy rabat kwartału (składany)]])*(1-Table13[[#This Row],[Rabat Indywidualny]]),2)</f>
        <v>10.36</v>
      </c>
      <c r="P293" s="31">
        <f>Table13[[#This Row],[Сena SKU Po Wszystkich Rabatach]]/Table13[[#This Row],[Szt/
Opak.]]</f>
        <v>0.86333333333333329</v>
      </c>
      <c r="Q293" s="94" t="s">
        <v>2444</v>
      </c>
      <c r="R293" s="36" t="s">
        <v>6200</v>
      </c>
      <c r="S293" s="91" t="str">
        <f>IF(ISERROR(Table13[[#This Row],[W Inner]]),Table13[[#This Row],[W Outer]],IF(AND(Table13[[#This Row],[W Inner]]&gt;0,Table13[[#This Row],[W Inner]]&lt;&gt;"0"),Table13[[#This Row],[W Inner]],Table13[[#This Row],[W Outer]]))</f>
        <v>6</v>
      </c>
      <c r="T293" s="86"/>
      <c r="U2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3" s="49">
        <f>IF(Table13[[#This Row],[Zamówienie - Ilosc SKU '[Szt']]]=0,0,MOD(Table13[[#This Row],[Zamówienie - Ilosc SKU '[Szt']]],Table13[[#This Row],[Min. Ilość Zam. Sku]])-0.5)</f>
        <v>0</v>
      </c>
      <c r="W293" s="31">
        <f>Table13[[#This Row],[Сena SKU Po Wszystkich Rabatach]]*U293</f>
        <v>0</v>
      </c>
      <c r="X293" s="33" t="str">
        <f>IF(Table13[[#This Row],[Zamówienie - Ilosc SKU '[Szt']]]=0,"Niezamówione produkty","Zamówione produkty")</f>
        <v>Niezamówione produkty</v>
      </c>
      <c r="Y293" s="34" t="s">
        <v>6204</v>
      </c>
      <c r="Z293" s="34">
        <v>144</v>
      </c>
      <c r="AA293" s="34">
        <v>864</v>
      </c>
      <c r="AB293" s="34">
        <v>4320</v>
      </c>
      <c r="AC293" s="34">
        <f>+Table13[[#This Row],[Na Palecie]]/Table13[[#This Row],[W Outer]]</f>
        <v>30</v>
      </c>
      <c r="AD293" s="34">
        <f>+Table13[[#This Row],[Na Palecie]]/Table13[[#This Row],[Na 
Warstwie]]</f>
        <v>5</v>
      </c>
      <c r="AE293" s="37" t="s">
        <v>997</v>
      </c>
      <c r="AF293" s="37" t="s">
        <v>998</v>
      </c>
      <c r="AG293" s="37" t="s">
        <v>999</v>
      </c>
      <c r="AH293" s="37" t="s">
        <v>1000</v>
      </c>
      <c r="AI293" s="37"/>
      <c r="AJ293" s="37" t="s">
        <v>6697</v>
      </c>
      <c r="AK293" s="37" t="s">
        <v>548</v>
      </c>
      <c r="AL293" s="37" t="str">
        <f>_xlfn.XLOOKUP(Table13[[#This Row],[Rabat Indywidualny]],'PC2 code'!A:A,'PC2 code'!B:B,0)</f>
        <v>00</v>
      </c>
      <c r="AM293" s="9"/>
      <c r="AP293" s="9"/>
    </row>
    <row r="294" spans="1:42" ht="15.75" customHeight="1" x14ac:dyDescent="0.35">
      <c r="A294" s="73" t="s">
        <v>5534</v>
      </c>
      <c r="B294" s="73" t="str">
        <f>TEXT(Table13[[#This Row],[Kod EAN 
(Sku)]],"0000000000000")</f>
        <v>3270220018506</v>
      </c>
      <c r="C294" s="78" t="str">
        <f>IF(AND(Table13[[#This Row],[Kod EAN 
(Szt)]]&lt;&gt;0,Table13[[#This Row],[Kod EAN 
(Szt)]]&lt;&gt;"0"),TEXT(Table13[[#This Row],[Kod EAN 
(Szt)]],"0000000000000"),"")</f>
        <v>3086124000390</v>
      </c>
      <c r="D294" s="79" t="s">
        <v>6045</v>
      </c>
      <c r="E294" s="27" t="s">
        <v>7</v>
      </c>
      <c r="F294" s="28" t="s">
        <v>89</v>
      </c>
      <c r="G294" s="29"/>
      <c r="H294" s="66">
        <v>13.81</v>
      </c>
      <c r="I294" s="67"/>
      <c r="J294" s="51">
        <f>Table13[[#This Row],[Cena Netto]]*(1-Table13[[#This Row],[Rabat Długoterminowy]])</f>
        <v>13.81</v>
      </c>
      <c r="K294" s="80">
        <f>IF(TRIM($D$8)='Payment Term'!A$1,1-(1-$D$9)*(1-2%),$D$9)</f>
        <v>0.25</v>
      </c>
      <c r="L294" s="35"/>
      <c r="M294" s="81">
        <f>1-(1-Table13[[#This Row],[Rabat Długoterminowy]])*(1-Table13[[#This Row],[Dodatkowy rabat kwartału (składany)]])</f>
        <v>0</v>
      </c>
      <c r="N294" s="52">
        <v>0</v>
      </c>
      <c r="O294" s="31">
        <f>ROUND(Table13[[#This Row],[Cena Netto Po Rabacie Długoterminowym]]*(1-Table13[[#This Row],[Rabat Podstawowy]])*(1-Table13[[#This Row],[Dodatkowy rabat kwartału (składany)]])*(1-Table13[[#This Row],[Rabat Indywidualny]]),2)</f>
        <v>10.36</v>
      </c>
      <c r="P294" s="31">
        <f>Table13[[#This Row],[Сena SKU Po Wszystkich Rabatach]]/Table13[[#This Row],[Szt/
Opak.]]</f>
        <v>0.86333333333333329</v>
      </c>
      <c r="Q294" s="94" t="s">
        <v>2444</v>
      </c>
      <c r="R294" s="36" t="s">
        <v>6200</v>
      </c>
      <c r="S294" s="91" t="str">
        <f>IF(ISERROR(Table13[[#This Row],[W Inner]]),Table13[[#This Row],[W Outer]],IF(AND(Table13[[#This Row],[W Inner]]&gt;0,Table13[[#This Row],[W Inner]]&lt;&gt;"0"),Table13[[#This Row],[W Inner]],Table13[[#This Row],[W Outer]]))</f>
        <v>6</v>
      </c>
      <c r="T294" s="86"/>
      <c r="U2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4" s="49">
        <f>IF(Table13[[#This Row],[Zamówienie - Ilosc SKU '[Szt']]]=0,0,MOD(Table13[[#This Row],[Zamówienie - Ilosc SKU '[Szt']]],Table13[[#This Row],[Min. Ilość Zam. Sku]])-0.5)</f>
        <v>0</v>
      </c>
      <c r="W294" s="31">
        <f>Table13[[#This Row],[Сena SKU Po Wszystkich Rabatach]]*U294</f>
        <v>0</v>
      </c>
      <c r="X294" s="33" t="str">
        <f>IF(Table13[[#This Row],[Zamówienie - Ilosc SKU '[Szt']]]=0,"Niezamówione produkty","Zamówione produkty")</f>
        <v>Niezamówione produkty</v>
      </c>
      <c r="Y294" s="34" t="s">
        <v>6204</v>
      </c>
      <c r="Z294" s="34">
        <v>144</v>
      </c>
      <c r="AA294" s="34">
        <v>864</v>
      </c>
      <c r="AB294" s="34">
        <v>4320</v>
      </c>
      <c r="AC294" s="34">
        <f>+Table13[[#This Row],[Na Palecie]]/Table13[[#This Row],[W Outer]]</f>
        <v>30</v>
      </c>
      <c r="AD294" s="34">
        <f>+Table13[[#This Row],[Na Palecie]]/Table13[[#This Row],[Na 
Warstwie]]</f>
        <v>5</v>
      </c>
      <c r="AE294" s="37" t="s">
        <v>6252</v>
      </c>
      <c r="AF294" s="37" t="s">
        <v>6322</v>
      </c>
      <c r="AG294" s="37" t="s">
        <v>6460</v>
      </c>
      <c r="AH294" s="37" t="s">
        <v>6461</v>
      </c>
      <c r="AI294" s="37"/>
      <c r="AJ294" s="37" t="s">
        <v>6697</v>
      </c>
      <c r="AK294" s="37" t="s">
        <v>548</v>
      </c>
      <c r="AL294" s="37" t="str">
        <f>_xlfn.XLOOKUP(Table13[[#This Row],[Rabat Indywidualny]],'PC2 code'!A:A,'PC2 code'!B:B,0)</f>
        <v>00</v>
      </c>
    </row>
    <row r="295" spans="1:42" ht="15.75" customHeight="1" x14ac:dyDescent="0.35">
      <c r="A295" s="73" t="s">
        <v>5535</v>
      </c>
      <c r="B295" s="73" t="str">
        <f>TEXT(Table13[[#This Row],[Kod EAN 
(Sku)]],"0000000000000")</f>
        <v>3270220018544</v>
      </c>
      <c r="C295" s="78" t="str">
        <f>IF(AND(Table13[[#This Row],[Kod EAN 
(Szt)]]&lt;&gt;0,Table13[[#This Row],[Kod EAN 
(Szt)]]&lt;&gt;"0"),TEXT(Table13[[#This Row],[Kod EAN 
(Szt)]],"0000000000000"),"")</f>
        <v>3086124000406</v>
      </c>
      <c r="D295" s="79" t="s">
        <v>1001</v>
      </c>
      <c r="E295" s="27" t="s">
        <v>7</v>
      </c>
      <c r="F295" s="28" t="s">
        <v>89</v>
      </c>
      <c r="G295" s="29"/>
      <c r="H295" s="66">
        <v>13.81</v>
      </c>
      <c r="I295" s="67"/>
      <c r="J295" s="51">
        <f>Table13[[#This Row],[Cena Netto]]*(1-Table13[[#This Row],[Rabat Długoterminowy]])</f>
        <v>13.81</v>
      </c>
      <c r="K295" s="80">
        <f>IF(TRIM($D$8)='Payment Term'!A$1,1-(1-$D$9)*(1-2%),$D$9)</f>
        <v>0.25</v>
      </c>
      <c r="L295" s="35"/>
      <c r="M295" s="81">
        <f>1-(1-Table13[[#This Row],[Rabat Długoterminowy]])*(1-Table13[[#This Row],[Dodatkowy rabat kwartału (składany)]])</f>
        <v>0</v>
      </c>
      <c r="N295" s="52">
        <v>0</v>
      </c>
      <c r="O295" s="31">
        <f>ROUND(Table13[[#This Row],[Cena Netto Po Rabacie Długoterminowym]]*(1-Table13[[#This Row],[Rabat Podstawowy]])*(1-Table13[[#This Row],[Dodatkowy rabat kwartału (składany)]])*(1-Table13[[#This Row],[Rabat Indywidualny]]),2)</f>
        <v>10.36</v>
      </c>
      <c r="P295" s="31">
        <f>Table13[[#This Row],[Сena SKU Po Wszystkich Rabatach]]/Table13[[#This Row],[Szt/
Opak.]]</f>
        <v>0.86333333333333329</v>
      </c>
      <c r="Q295" s="94" t="s">
        <v>2444</v>
      </c>
      <c r="R295" s="36" t="s">
        <v>6200</v>
      </c>
      <c r="S295" s="91" t="str">
        <f>IF(ISERROR(Table13[[#This Row],[W Inner]]),Table13[[#This Row],[W Outer]],IF(AND(Table13[[#This Row],[W Inner]]&gt;0,Table13[[#This Row],[W Inner]]&lt;&gt;"0"),Table13[[#This Row],[W Inner]],Table13[[#This Row],[W Outer]]))</f>
        <v>6</v>
      </c>
      <c r="T295" s="86"/>
      <c r="U2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5" s="49">
        <f>IF(Table13[[#This Row],[Zamówienie - Ilosc SKU '[Szt']]]=0,0,MOD(Table13[[#This Row],[Zamówienie - Ilosc SKU '[Szt']]],Table13[[#This Row],[Min. Ilość Zam. Sku]])-0.5)</f>
        <v>0</v>
      </c>
      <c r="W295" s="31">
        <f>Table13[[#This Row],[Сena SKU Po Wszystkich Rabatach]]*U295</f>
        <v>0</v>
      </c>
      <c r="X295" s="33" t="str">
        <f>IF(Table13[[#This Row],[Zamówienie - Ilosc SKU '[Szt']]]=0,"Niezamówione produkty","Zamówione produkty")</f>
        <v>Niezamówione produkty</v>
      </c>
      <c r="Y295" s="34" t="s">
        <v>6204</v>
      </c>
      <c r="Z295" s="34">
        <v>144</v>
      </c>
      <c r="AA295" s="34">
        <v>864</v>
      </c>
      <c r="AB295" s="34">
        <v>4320</v>
      </c>
      <c r="AC295" s="34">
        <f>+Table13[[#This Row],[Na Palecie]]/Table13[[#This Row],[W Outer]]</f>
        <v>30</v>
      </c>
      <c r="AD295" s="34">
        <f>+Table13[[#This Row],[Na Palecie]]/Table13[[#This Row],[Na 
Warstwie]]</f>
        <v>5</v>
      </c>
      <c r="AE295" s="37" t="s">
        <v>1002</v>
      </c>
      <c r="AF295" s="37" t="s">
        <v>1003</v>
      </c>
      <c r="AG295" s="37" t="s">
        <v>1004</v>
      </c>
      <c r="AH295" s="37" t="s">
        <v>1005</v>
      </c>
      <c r="AI295" s="37"/>
      <c r="AJ295" s="37" t="s">
        <v>6697</v>
      </c>
      <c r="AK295" s="37" t="s">
        <v>548</v>
      </c>
      <c r="AL295" s="37" t="str">
        <f>_xlfn.XLOOKUP(Table13[[#This Row],[Rabat Indywidualny]],'PC2 code'!A:A,'PC2 code'!B:B,0)</f>
        <v>00</v>
      </c>
    </row>
    <row r="296" spans="1:42" s="64" customFormat="1" ht="15.75" customHeight="1" x14ac:dyDescent="0.35">
      <c r="A296" s="73" t="s">
        <v>5536</v>
      </c>
      <c r="B296" s="73" t="str">
        <f>TEXT(Table13[[#This Row],[Kod EAN 
(Sku)]],"0000000000000")</f>
        <v>3270220018582</v>
      </c>
      <c r="C296" s="78" t="str">
        <f>IF(AND(Table13[[#This Row],[Kod EAN 
(Szt)]]&lt;&gt;0,Table13[[#This Row],[Kod EAN 
(Szt)]]&lt;&gt;"0"),TEXT(Table13[[#This Row],[Kod EAN 
(Szt)]],"0000000000000"),"")</f>
        <v>3086124000413</v>
      </c>
      <c r="D296" s="79" t="s">
        <v>1006</v>
      </c>
      <c r="E296" s="27" t="s">
        <v>7</v>
      </c>
      <c r="F296" s="28" t="s">
        <v>89</v>
      </c>
      <c r="G296" s="29"/>
      <c r="H296" s="66">
        <v>13.81</v>
      </c>
      <c r="I296" s="67"/>
      <c r="J296" s="51">
        <f>Table13[[#This Row],[Cena Netto]]*(1-Table13[[#This Row],[Rabat Długoterminowy]])</f>
        <v>13.81</v>
      </c>
      <c r="K296" s="80">
        <f>IF(TRIM($D$8)='Payment Term'!A$1,1-(1-$D$9)*(1-2%),$D$9)</f>
        <v>0.25</v>
      </c>
      <c r="L296" s="35"/>
      <c r="M296" s="81">
        <f>1-(1-Table13[[#This Row],[Rabat Długoterminowy]])*(1-Table13[[#This Row],[Dodatkowy rabat kwartału (składany)]])</f>
        <v>0</v>
      </c>
      <c r="N296" s="52">
        <v>0</v>
      </c>
      <c r="O296" s="31">
        <f>ROUND(Table13[[#This Row],[Cena Netto Po Rabacie Długoterminowym]]*(1-Table13[[#This Row],[Rabat Podstawowy]])*(1-Table13[[#This Row],[Dodatkowy rabat kwartału (składany)]])*(1-Table13[[#This Row],[Rabat Indywidualny]]),2)</f>
        <v>10.36</v>
      </c>
      <c r="P296" s="31">
        <f>Table13[[#This Row],[Сena SKU Po Wszystkich Rabatach]]/Table13[[#This Row],[Szt/
Opak.]]</f>
        <v>0.86333333333333329</v>
      </c>
      <c r="Q296" s="94" t="s">
        <v>2444</v>
      </c>
      <c r="R296" s="36" t="s">
        <v>6200</v>
      </c>
      <c r="S296" s="91" t="str">
        <f>IF(ISERROR(Table13[[#This Row],[W Inner]]),Table13[[#This Row],[W Outer]],IF(AND(Table13[[#This Row],[W Inner]]&gt;0,Table13[[#This Row],[W Inner]]&lt;&gt;"0"),Table13[[#This Row],[W Inner]],Table13[[#This Row],[W Outer]]))</f>
        <v>6</v>
      </c>
      <c r="T296" s="86"/>
      <c r="U2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6" s="49">
        <f>IF(Table13[[#This Row],[Zamówienie - Ilosc SKU '[Szt']]]=0,0,MOD(Table13[[#This Row],[Zamówienie - Ilosc SKU '[Szt']]],Table13[[#This Row],[Min. Ilość Zam. Sku]])-0.5)</f>
        <v>0</v>
      </c>
      <c r="W296" s="31">
        <f>Table13[[#This Row],[Сena SKU Po Wszystkich Rabatach]]*U296</f>
        <v>0</v>
      </c>
      <c r="X296" s="33" t="str">
        <f>IF(Table13[[#This Row],[Zamówienie - Ilosc SKU '[Szt']]]=0,"Niezamówione produkty","Zamówione produkty")</f>
        <v>Niezamówione produkty</v>
      </c>
      <c r="Y296" s="34" t="s">
        <v>6204</v>
      </c>
      <c r="Z296" s="34">
        <v>144</v>
      </c>
      <c r="AA296" s="34">
        <v>864</v>
      </c>
      <c r="AB296" s="34">
        <v>4320</v>
      </c>
      <c r="AC296" s="34">
        <f>+Table13[[#This Row],[Na Palecie]]/Table13[[#This Row],[W Outer]]</f>
        <v>30</v>
      </c>
      <c r="AD296" s="34">
        <f>+Table13[[#This Row],[Na Palecie]]/Table13[[#This Row],[Na 
Warstwie]]</f>
        <v>5</v>
      </c>
      <c r="AE296" s="37" t="s">
        <v>1007</v>
      </c>
      <c r="AF296" s="37" t="s">
        <v>1008</v>
      </c>
      <c r="AG296" s="37" t="s">
        <v>1009</v>
      </c>
      <c r="AH296" s="37" t="s">
        <v>1010</v>
      </c>
      <c r="AI296" s="37"/>
      <c r="AJ296" s="37" t="s">
        <v>6697</v>
      </c>
      <c r="AK296" s="37" t="s">
        <v>548</v>
      </c>
      <c r="AL296" s="37" t="str">
        <f>_xlfn.XLOOKUP(Table13[[#This Row],[Rabat Indywidualny]],'PC2 code'!A:A,'PC2 code'!B:B,0)</f>
        <v>00</v>
      </c>
      <c r="AM296" s="9"/>
      <c r="AP296" s="9"/>
    </row>
    <row r="297" spans="1:42" s="64" customFormat="1" ht="15.75" customHeight="1" x14ac:dyDescent="0.35">
      <c r="A297" s="73" t="s">
        <v>5537</v>
      </c>
      <c r="B297" s="73" t="str">
        <f>TEXT(Table13[[#This Row],[Kod EAN 
(Sku)]],"0000000000000")</f>
        <v>3270220018629</v>
      </c>
      <c r="C297" s="78" t="str">
        <f>IF(AND(Table13[[#This Row],[Kod EAN 
(Szt)]]&lt;&gt;0,Table13[[#This Row],[Kod EAN 
(Szt)]]&lt;&gt;"0"),TEXT(Table13[[#This Row],[Kod EAN 
(Szt)]],"0000000000000"),"")</f>
        <v>3086124000420</v>
      </c>
      <c r="D297" s="79" t="s">
        <v>1011</v>
      </c>
      <c r="E297" s="27" t="s">
        <v>7</v>
      </c>
      <c r="F297" s="28" t="s">
        <v>89</v>
      </c>
      <c r="G297" s="29"/>
      <c r="H297" s="66">
        <v>13.81</v>
      </c>
      <c r="I297" s="67"/>
      <c r="J297" s="51">
        <f>Table13[[#This Row],[Cena Netto]]*(1-Table13[[#This Row],[Rabat Długoterminowy]])</f>
        <v>13.81</v>
      </c>
      <c r="K297" s="80">
        <f>IF(TRIM($D$8)='Payment Term'!A$1,1-(1-$D$9)*(1-2%),$D$9)</f>
        <v>0.25</v>
      </c>
      <c r="L297" s="35"/>
      <c r="M297" s="81">
        <f>1-(1-Table13[[#This Row],[Rabat Długoterminowy]])*(1-Table13[[#This Row],[Dodatkowy rabat kwartału (składany)]])</f>
        <v>0</v>
      </c>
      <c r="N297" s="52">
        <v>0</v>
      </c>
      <c r="O297" s="31">
        <f>ROUND(Table13[[#This Row],[Cena Netto Po Rabacie Długoterminowym]]*(1-Table13[[#This Row],[Rabat Podstawowy]])*(1-Table13[[#This Row],[Dodatkowy rabat kwartału (składany)]])*(1-Table13[[#This Row],[Rabat Indywidualny]]),2)</f>
        <v>10.36</v>
      </c>
      <c r="P297" s="31">
        <f>Table13[[#This Row],[Сena SKU Po Wszystkich Rabatach]]/Table13[[#This Row],[Szt/
Opak.]]</f>
        <v>0.86333333333333329</v>
      </c>
      <c r="Q297" s="94" t="s">
        <v>2444</v>
      </c>
      <c r="R297" s="36" t="s">
        <v>6200</v>
      </c>
      <c r="S297" s="91" t="str">
        <f>IF(ISERROR(Table13[[#This Row],[W Inner]]),Table13[[#This Row],[W Outer]],IF(AND(Table13[[#This Row],[W Inner]]&gt;0,Table13[[#This Row],[W Inner]]&lt;&gt;"0"),Table13[[#This Row],[W Inner]],Table13[[#This Row],[W Outer]]))</f>
        <v>6</v>
      </c>
      <c r="T297" s="86"/>
      <c r="U2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7" s="49">
        <f>IF(Table13[[#This Row],[Zamówienie - Ilosc SKU '[Szt']]]=0,0,MOD(Table13[[#This Row],[Zamówienie - Ilosc SKU '[Szt']]],Table13[[#This Row],[Min. Ilość Zam. Sku]])-0.5)</f>
        <v>0</v>
      </c>
      <c r="W297" s="31">
        <f>Table13[[#This Row],[Сena SKU Po Wszystkich Rabatach]]*U297</f>
        <v>0</v>
      </c>
      <c r="X297" s="33" t="str">
        <f>IF(Table13[[#This Row],[Zamówienie - Ilosc SKU '[Szt']]]=0,"Niezamówione produkty","Zamówione produkty")</f>
        <v>Niezamówione produkty</v>
      </c>
      <c r="Y297" s="34" t="s">
        <v>6204</v>
      </c>
      <c r="Z297" s="34">
        <v>144</v>
      </c>
      <c r="AA297" s="34">
        <v>864</v>
      </c>
      <c r="AB297" s="34">
        <v>4320</v>
      </c>
      <c r="AC297" s="34">
        <f>+Table13[[#This Row],[Na Palecie]]/Table13[[#This Row],[W Outer]]</f>
        <v>30</v>
      </c>
      <c r="AD297" s="34">
        <f>+Table13[[#This Row],[Na Palecie]]/Table13[[#This Row],[Na 
Warstwie]]</f>
        <v>5</v>
      </c>
      <c r="AE297" s="37" t="s">
        <v>1012</v>
      </c>
      <c r="AF297" s="37" t="s">
        <v>1013</v>
      </c>
      <c r="AG297" s="37" t="s">
        <v>1014</v>
      </c>
      <c r="AH297" s="37" t="s">
        <v>1015</v>
      </c>
      <c r="AI297" s="37"/>
      <c r="AJ297" s="37" t="s">
        <v>6697</v>
      </c>
      <c r="AK297" s="37" t="s">
        <v>548</v>
      </c>
      <c r="AL297" s="37" t="str">
        <f>_xlfn.XLOOKUP(Table13[[#This Row],[Rabat Indywidualny]],'PC2 code'!A:A,'PC2 code'!B:B,0)</f>
        <v>00</v>
      </c>
      <c r="AM297" s="9"/>
      <c r="AP297" s="9"/>
    </row>
    <row r="298" spans="1:42" s="64" customFormat="1" ht="15.75" customHeight="1" x14ac:dyDescent="0.35">
      <c r="A298" s="73" t="s">
        <v>5538</v>
      </c>
      <c r="B298" s="73" t="str">
        <f>TEXT(Table13[[#This Row],[Kod EAN 
(Sku)]],"0000000000000")</f>
        <v>3086126604589</v>
      </c>
      <c r="C298" s="78" t="str">
        <f>IF(AND(Table13[[#This Row],[Kod EAN 
(Szt)]]&lt;&gt;0,Table13[[#This Row],[Kod EAN 
(Szt)]]&lt;&gt;"0"),TEXT(Table13[[#This Row],[Kod EAN 
(Szt)]],"0000000000000"),"")</f>
        <v/>
      </c>
      <c r="D298" s="79" t="s">
        <v>1016</v>
      </c>
      <c r="E298" s="27" t="s">
        <v>7</v>
      </c>
      <c r="F298" s="28" t="s">
        <v>89</v>
      </c>
      <c r="G298" s="29"/>
      <c r="H298" s="66">
        <v>27.16</v>
      </c>
      <c r="I298" s="67"/>
      <c r="J298" s="51">
        <f>Table13[[#This Row],[Cena Netto]]*(1-Table13[[#This Row],[Rabat Długoterminowy]])</f>
        <v>27.16</v>
      </c>
      <c r="K298" s="80">
        <f>IF(TRIM($D$8)='Payment Term'!A$1,1-(1-$D$9)*(1-2%),$D$9)</f>
        <v>0.25</v>
      </c>
      <c r="L298" s="35">
        <v>0.05</v>
      </c>
      <c r="M298" s="81">
        <f>1-(1-Table13[[#This Row],[Rabat Długoterminowy]])*(1-Table13[[#This Row],[Dodatkowy rabat kwartału (składany)]])</f>
        <v>5.0000000000000044E-2</v>
      </c>
      <c r="N298" s="52">
        <v>0</v>
      </c>
      <c r="O298" s="31">
        <f>ROUND(Table13[[#This Row],[Cena Netto Po Rabacie Długoterminowym]]*(1-Table13[[#This Row],[Rabat Podstawowy]])*(1-Table13[[#This Row],[Dodatkowy rabat kwartału (składany)]])*(1-Table13[[#This Row],[Rabat Indywidualny]]),2)</f>
        <v>19.350000000000001</v>
      </c>
      <c r="P298" s="31">
        <f>Table13[[#This Row],[Сena SKU Po Wszystkich Rabatach]]/Table13[[#This Row],[Szt/
Opak.]]</f>
        <v>1.6125</v>
      </c>
      <c r="Q298" s="94" t="s">
        <v>2444</v>
      </c>
      <c r="R298" s="36" t="s">
        <v>6200</v>
      </c>
      <c r="S298" s="91">
        <f>IF(ISERROR(Table13[[#This Row],[W Inner]]),Table13[[#This Row],[W Outer]],IF(AND(Table13[[#This Row],[W Inner]]&gt;0,Table13[[#This Row],[W Inner]]&lt;&gt;"0"),Table13[[#This Row],[W Inner]],Table13[[#This Row],[W Outer]]))</f>
        <v>80</v>
      </c>
      <c r="T298" s="86"/>
      <c r="U2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8" s="49">
        <f>IF(Table13[[#This Row],[Zamówienie - Ilosc SKU '[Szt']]]=0,0,MOD(Table13[[#This Row],[Zamówienie - Ilosc SKU '[Szt']]],Table13[[#This Row],[Min. Ilość Zam. Sku]])-0.5)</f>
        <v>0</v>
      </c>
      <c r="W298" s="31">
        <f>Table13[[#This Row],[Сena SKU Po Wszystkich Rabatach]]*U298</f>
        <v>0</v>
      </c>
      <c r="X298" s="33" t="str">
        <f>IF(Table13[[#This Row],[Zamówienie - Ilosc SKU '[Szt']]]=0,"Niezamówione produkty","Zamówione produkty")</f>
        <v>Niezamówione produkty</v>
      </c>
      <c r="Y298" s="34" t="s">
        <v>90</v>
      </c>
      <c r="Z298" s="34">
        <v>80</v>
      </c>
      <c r="AA298" s="34">
        <v>960</v>
      </c>
      <c r="AB298" s="34">
        <v>2880</v>
      </c>
      <c r="AC298" s="34">
        <f>+Table13[[#This Row],[Na Palecie]]/Table13[[#This Row],[W Outer]]</f>
        <v>36</v>
      </c>
      <c r="AD298" s="34">
        <f>+Table13[[#This Row],[Na Palecie]]/Table13[[#This Row],[Na 
Warstwie]]</f>
        <v>3</v>
      </c>
      <c r="AE298" s="37" t="s">
        <v>1017</v>
      </c>
      <c r="AF298" s="37" t="s">
        <v>90</v>
      </c>
      <c r="AG298" s="37" t="s">
        <v>1018</v>
      </c>
      <c r="AH298" s="37" t="s">
        <v>1019</v>
      </c>
      <c r="AI298" s="37"/>
      <c r="AJ298" s="37" t="s">
        <v>6697</v>
      </c>
      <c r="AK298" s="37" t="s">
        <v>1020</v>
      </c>
      <c r="AL298" s="37" t="str">
        <f>_xlfn.XLOOKUP(Table13[[#This Row],[Rabat Indywidualny]],'PC2 code'!A:A,'PC2 code'!B:B,0)</f>
        <v>00</v>
      </c>
      <c r="AM298" s="9"/>
      <c r="AP298" s="9"/>
    </row>
    <row r="299" spans="1:42" ht="15.75" customHeight="1" x14ac:dyDescent="0.35">
      <c r="A299" s="73" t="s">
        <v>5539</v>
      </c>
      <c r="B299" s="73" t="str">
        <f>TEXT(Table13[[#This Row],[Kod EAN 
(Sku)]],"0000000000000")</f>
        <v>3086126604596</v>
      </c>
      <c r="C299" s="78" t="str">
        <f>IF(AND(Table13[[#This Row],[Kod EAN 
(Szt)]]&lt;&gt;0,Table13[[#This Row],[Kod EAN 
(Szt)]]&lt;&gt;"0"),TEXT(Table13[[#This Row],[Kod EAN 
(Szt)]],"0000000000000"),"")</f>
        <v/>
      </c>
      <c r="D299" s="79" t="s">
        <v>1021</v>
      </c>
      <c r="E299" s="27" t="s">
        <v>7</v>
      </c>
      <c r="F299" s="28" t="s">
        <v>89</v>
      </c>
      <c r="G299" s="29"/>
      <c r="H299" s="66">
        <v>27.16</v>
      </c>
      <c r="I299" s="67"/>
      <c r="J299" s="51">
        <f>Table13[[#This Row],[Cena Netto]]*(1-Table13[[#This Row],[Rabat Długoterminowy]])</f>
        <v>27.16</v>
      </c>
      <c r="K299" s="80">
        <f>IF(TRIM($D$8)='Payment Term'!A$1,1-(1-$D$9)*(1-2%),$D$9)</f>
        <v>0.25</v>
      </c>
      <c r="L299" s="35">
        <v>0.05</v>
      </c>
      <c r="M299" s="81">
        <f>1-(1-Table13[[#This Row],[Rabat Długoterminowy]])*(1-Table13[[#This Row],[Dodatkowy rabat kwartału (składany)]])</f>
        <v>5.0000000000000044E-2</v>
      </c>
      <c r="N299" s="52">
        <v>0</v>
      </c>
      <c r="O299" s="31">
        <f>ROUND(Table13[[#This Row],[Cena Netto Po Rabacie Długoterminowym]]*(1-Table13[[#This Row],[Rabat Podstawowy]])*(1-Table13[[#This Row],[Dodatkowy rabat kwartału (składany)]])*(1-Table13[[#This Row],[Rabat Indywidualny]]),2)</f>
        <v>19.350000000000001</v>
      </c>
      <c r="P299" s="31">
        <f>Table13[[#This Row],[Сena SKU Po Wszystkich Rabatach]]/Table13[[#This Row],[Szt/
Opak.]]</f>
        <v>1.6125</v>
      </c>
      <c r="Q299" s="94" t="s">
        <v>2444</v>
      </c>
      <c r="R299" s="36" t="s">
        <v>6200</v>
      </c>
      <c r="S299" s="91">
        <f>IF(ISERROR(Table13[[#This Row],[W Inner]]),Table13[[#This Row],[W Outer]],IF(AND(Table13[[#This Row],[W Inner]]&gt;0,Table13[[#This Row],[W Inner]]&lt;&gt;"0"),Table13[[#This Row],[W Inner]],Table13[[#This Row],[W Outer]]))</f>
        <v>80</v>
      </c>
      <c r="T299" s="86"/>
      <c r="U2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299" s="49">
        <f>IF(Table13[[#This Row],[Zamówienie - Ilosc SKU '[Szt']]]=0,0,MOD(Table13[[#This Row],[Zamówienie - Ilosc SKU '[Szt']]],Table13[[#This Row],[Min. Ilość Zam. Sku]])-0.5)</f>
        <v>0</v>
      </c>
      <c r="W299" s="31">
        <f>Table13[[#This Row],[Сena SKU Po Wszystkich Rabatach]]*U299</f>
        <v>0</v>
      </c>
      <c r="X299" s="33" t="str">
        <f>IF(Table13[[#This Row],[Zamówienie - Ilosc SKU '[Szt']]]=0,"Niezamówione produkty","Zamówione produkty")</f>
        <v>Niezamówione produkty</v>
      </c>
      <c r="Y299" s="34" t="s">
        <v>90</v>
      </c>
      <c r="Z299" s="34">
        <v>80</v>
      </c>
      <c r="AA299" s="34">
        <v>960</v>
      </c>
      <c r="AB299" s="34">
        <v>2880</v>
      </c>
      <c r="AC299" s="34">
        <f>+Table13[[#This Row],[Na Palecie]]/Table13[[#This Row],[W Outer]]</f>
        <v>36</v>
      </c>
      <c r="AD299" s="34">
        <f>+Table13[[#This Row],[Na Palecie]]/Table13[[#This Row],[Na 
Warstwie]]</f>
        <v>3</v>
      </c>
      <c r="AE299" s="37" t="s">
        <v>1022</v>
      </c>
      <c r="AF299" s="37" t="s">
        <v>90</v>
      </c>
      <c r="AG299" s="37" t="s">
        <v>1023</v>
      </c>
      <c r="AH299" s="37" t="s">
        <v>1024</v>
      </c>
      <c r="AI299" s="37"/>
      <c r="AJ299" s="37" t="s">
        <v>6697</v>
      </c>
      <c r="AK299" s="37" t="s">
        <v>1020</v>
      </c>
      <c r="AL299" s="37" t="str">
        <f>_xlfn.XLOOKUP(Table13[[#This Row],[Rabat Indywidualny]],'PC2 code'!A:A,'PC2 code'!B:B,0)</f>
        <v>00</v>
      </c>
    </row>
    <row r="300" spans="1:42" ht="15.75" customHeight="1" x14ac:dyDescent="0.35">
      <c r="A300" s="73" t="s">
        <v>5540</v>
      </c>
      <c r="B300" s="73" t="str">
        <f>TEXT(Table13[[#This Row],[Kod EAN 
(Sku)]],"0000000000000")</f>
        <v>3086120013172</v>
      </c>
      <c r="C300" s="78" t="str">
        <f>IF(AND(Table13[[#This Row],[Kod EAN 
(Szt)]]&lt;&gt;0,Table13[[#This Row],[Kod EAN 
(Szt)]]&lt;&gt;"0"),TEXT(Table13[[#This Row],[Kod EAN 
(Szt)]],"0000000000000"),"")</f>
        <v/>
      </c>
      <c r="D300" s="79" t="s">
        <v>1025</v>
      </c>
      <c r="E300" s="27" t="s">
        <v>7</v>
      </c>
      <c r="F300" s="28" t="s">
        <v>89</v>
      </c>
      <c r="G300" s="29"/>
      <c r="H300" s="66">
        <v>8.9</v>
      </c>
      <c r="I300" s="67"/>
      <c r="J300" s="51">
        <f>Table13[[#This Row],[Cena Netto]]*(1-Table13[[#This Row],[Rabat Długoterminowy]])</f>
        <v>8.9</v>
      </c>
      <c r="K300" s="80">
        <f>IF(TRIM($D$8)='Payment Term'!A$1,1-(1-$D$9)*(1-2%),$D$9)</f>
        <v>0.25</v>
      </c>
      <c r="L300" s="35">
        <v>0.05</v>
      </c>
      <c r="M300" s="81">
        <f>1-(1-Table13[[#This Row],[Rabat Długoterminowy]])*(1-Table13[[#This Row],[Dodatkowy rabat kwartału (składany)]])</f>
        <v>5.0000000000000044E-2</v>
      </c>
      <c r="N300" s="52">
        <v>0</v>
      </c>
      <c r="O300" s="31">
        <f>ROUND(Table13[[#This Row],[Cena Netto Po Rabacie Długoterminowym]]*(1-Table13[[#This Row],[Rabat Podstawowy]])*(1-Table13[[#This Row],[Dodatkowy rabat kwartału (składany)]])*(1-Table13[[#This Row],[Rabat Indywidualny]]),2)</f>
        <v>6.34</v>
      </c>
      <c r="P300" s="31">
        <f>Table13[[#This Row],[Сena SKU Po Wszystkich Rabatach]]/Table13[[#This Row],[Szt/
Opak.]]</f>
        <v>2.1133333333333333</v>
      </c>
      <c r="Q300" s="94" t="s">
        <v>6203</v>
      </c>
      <c r="R300" s="36" t="s">
        <v>2470</v>
      </c>
      <c r="S300" s="91">
        <f>IF(ISERROR(Table13[[#This Row],[W Inner]]),Table13[[#This Row],[W Outer]],IF(AND(Table13[[#This Row],[W Inner]]&gt;0,Table13[[#This Row],[W Inner]]&lt;&gt;"0"),Table13[[#This Row],[W Inner]],Table13[[#This Row],[W Outer]]))</f>
        <v>25</v>
      </c>
      <c r="T300" s="86"/>
      <c r="U3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0" s="49">
        <f>IF(Table13[[#This Row],[Zamówienie - Ilosc SKU '[Szt']]]=0,0,MOD(Table13[[#This Row],[Zamówienie - Ilosc SKU '[Szt']]],Table13[[#This Row],[Min. Ilość Zam. Sku]])-0.5)</f>
        <v>0</v>
      </c>
      <c r="W300" s="31">
        <f>Table13[[#This Row],[Сena SKU Po Wszystkich Rabatach]]*U300</f>
        <v>0</v>
      </c>
      <c r="X300" s="33" t="str">
        <f>IF(Table13[[#This Row],[Zamówienie - Ilosc SKU '[Szt']]]=0,"Niezamówione produkty","Zamówione produkty")</f>
        <v>Niezamówione produkty</v>
      </c>
      <c r="Y300" s="34" t="s">
        <v>90</v>
      </c>
      <c r="Z300" s="34">
        <v>25</v>
      </c>
      <c r="AA300" s="34">
        <v>700</v>
      </c>
      <c r="AB300" s="34">
        <v>6300</v>
      </c>
      <c r="AC300" s="34">
        <f>+Table13[[#This Row],[Na Palecie]]/Table13[[#This Row],[W Outer]]</f>
        <v>252</v>
      </c>
      <c r="AD300" s="34">
        <f>+Table13[[#This Row],[Na Palecie]]/Table13[[#This Row],[Na 
Warstwie]]</f>
        <v>9</v>
      </c>
      <c r="AE300" s="37" t="s">
        <v>1026</v>
      </c>
      <c r="AF300" s="37" t="s">
        <v>90</v>
      </c>
      <c r="AG300" s="37" t="s">
        <v>1027</v>
      </c>
      <c r="AH300" s="37" t="s">
        <v>6462</v>
      </c>
      <c r="AI300" s="37"/>
      <c r="AJ300" s="37" t="s">
        <v>6697</v>
      </c>
      <c r="AK300" s="37" t="s">
        <v>1020</v>
      </c>
      <c r="AL300" s="37" t="str">
        <f>_xlfn.XLOOKUP(Table13[[#This Row],[Rabat Indywidualny]],'PC2 code'!A:A,'PC2 code'!B:B,0)</f>
        <v>00</v>
      </c>
    </row>
    <row r="301" spans="1:42" ht="15.75" customHeight="1" x14ac:dyDescent="0.35">
      <c r="A301" s="73" t="s">
        <v>5541</v>
      </c>
      <c r="B301" s="73" t="str">
        <f>TEXT(Table13[[#This Row],[Kod EAN 
(Sku)]],"0000000000000")</f>
        <v>3086126604602</v>
      </c>
      <c r="C301" s="78" t="str">
        <f>IF(AND(Table13[[#This Row],[Kod EAN 
(Szt)]]&lt;&gt;0,Table13[[#This Row],[Kod EAN 
(Szt)]]&lt;&gt;"0"),TEXT(Table13[[#This Row],[Kod EAN 
(Szt)]],"0000000000000"),"")</f>
        <v/>
      </c>
      <c r="D301" s="79" t="s">
        <v>6046</v>
      </c>
      <c r="E301" s="27" t="s">
        <v>7</v>
      </c>
      <c r="F301" s="28" t="s">
        <v>89</v>
      </c>
      <c r="G301" s="29"/>
      <c r="H301" s="66">
        <v>27.16</v>
      </c>
      <c r="I301" s="67"/>
      <c r="J301" s="51">
        <f>Table13[[#This Row],[Cena Netto]]*(1-Table13[[#This Row],[Rabat Długoterminowy]])</f>
        <v>27.16</v>
      </c>
      <c r="K301" s="80">
        <f>IF(TRIM($D$8)='Payment Term'!A$1,1-(1-$D$9)*(1-2%),$D$9)</f>
        <v>0.25</v>
      </c>
      <c r="L301" s="35">
        <v>0.05</v>
      </c>
      <c r="M301" s="81">
        <f>1-(1-Table13[[#This Row],[Rabat Długoterminowy]])*(1-Table13[[#This Row],[Dodatkowy rabat kwartału (składany)]])</f>
        <v>5.0000000000000044E-2</v>
      </c>
      <c r="N301" s="52">
        <v>0</v>
      </c>
      <c r="O301" s="31">
        <f>ROUND(Table13[[#This Row],[Cena Netto Po Rabacie Długoterminowym]]*(1-Table13[[#This Row],[Rabat Podstawowy]])*(1-Table13[[#This Row],[Dodatkowy rabat kwartału (składany)]])*(1-Table13[[#This Row],[Rabat Indywidualny]]),2)</f>
        <v>19.350000000000001</v>
      </c>
      <c r="P301" s="31">
        <f>Table13[[#This Row],[Сena SKU Po Wszystkich Rabatach]]/Table13[[#This Row],[Szt/
Opak.]]</f>
        <v>1.6125</v>
      </c>
      <c r="Q301" s="94" t="s">
        <v>2444</v>
      </c>
      <c r="R301" s="36" t="s">
        <v>6200</v>
      </c>
      <c r="S301" s="91">
        <f>IF(ISERROR(Table13[[#This Row],[W Inner]]),Table13[[#This Row],[W Outer]],IF(AND(Table13[[#This Row],[W Inner]]&gt;0,Table13[[#This Row],[W Inner]]&lt;&gt;"0"),Table13[[#This Row],[W Inner]],Table13[[#This Row],[W Outer]]))</f>
        <v>80</v>
      </c>
      <c r="T301" s="86"/>
      <c r="U3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1" s="49">
        <f>IF(Table13[[#This Row],[Zamówienie - Ilosc SKU '[Szt']]]=0,0,MOD(Table13[[#This Row],[Zamówienie - Ilosc SKU '[Szt']]],Table13[[#This Row],[Min. Ilość Zam. Sku]])-0.5)</f>
        <v>0</v>
      </c>
      <c r="W301" s="31">
        <f>Table13[[#This Row],[Сena SKU Po Wszystkich Rabatach]]*U301</f>
        <v>0</v>
      </c>
      <c r="X301" s="33" t="str">
        <f>IF(Table13[[#This Row],[Zamówienie - Ilosc SKU '[Szt']]]=0,"Niezamówione produkty","Zamówione produkty")</f>
        <v>Niezamówione produkty</v>
      </c>
      <c r="Y301" s="34" t="s">
        <v>90</v>
      </c>
      <c r="Z301" s="34">
        <v>80</v>
      </c>
      <c r="AA301" s="34">
        <v>960</v>
      </c>
      <c r="AB301" s="34">
        <v>2880</v>
      </c>
      <c r="AC301" s="34">
        <f>+Table13[[#This Row],[Na Palecie]]/Table13[[#This Row],[W Outer]]</f>
        <v>36</v>
      </c>
      <c r="AD301" s="34">
        <f>+Table13[[#This Row],[Na Palecie]]/Table13[[#This Row],[Na 
Warstwie]]</f>
        <v>3</v>
      </c>
      <c r="AE301" s="37" t="s">
        <v>6253</v>
      </c>
      <c r="AF301" s="37" t="s">
        <v>90</v>
      </c>
      <c r="AG301" s="37" t="s">
        <v>6463</v>
      </c>
      <c r="AH301" s="37" t="s">
        <v>6464</v>
      </c>
      <c r="AI301" s="37"/>
      <c r="AJ301" s="37" t="s">
        <v>6697</v>
      </c>
      <c r="AK301" s="37" t="s">
        <v>1020</v>
      </c>
      <c r="AL301" s="37" t="str">
        <f>_xlfn.XLOOKUP(Table13[[#This Row],[Rabat Indywidualny]],'PC2 code'!A:A,'PC2 code'!B:B,0)</f>
        <v>00</v>
      </c>
    </row>
    <row r="302" spans="1:42" ht="15.75" customHeight="1" x14ac:dyDescent="0.35">
      <c r="A302" s="73" t="s">
        <v>5542</v>
      </c>
      <c r="B302" s="73" t="str">
        <f>TEXT(Table13[[#This Row],[Kod EAN 
(Sku)]],"0000000000000")</f>
        <v>3086120071608</v>
      </c>
      <c r="C302" s="78" t="str">
        <f>IF(AND(Table13[[#This Row],[Kod EAN 
(Szt)]]&lt;&gt;0,Table13[[#This Row],[Kod EAN 
(Szt)]]&lt;&gt;"0"),TEXT(Table13[[#This Row],[Kod EAN 
(Szt)]],"0000000000000"),"")</f>
        <v/>
      </c>
      <c r="D302" s="79" t="s">
        <v>6047</v>
      </c>
      <c r="E302" s="27" t="s">
        <v>7</v>
      </c>
      <c r="F302" s="28" t="s">
        <v>89</v>
      </c>
      <c r="G302" s="29"/>
      <c r="H302" s="66">
        <v>142.62</v>
      </c>
      <c r="I302" s="67"/>
      <c r="J302" s="51">
        <f>Table13[[#This Row],[Cena Netto]]*(1-Table13[[#This Row],[Rabat Długoterminowy]])</f>
        <v>142.62</v>
      </c>
      <c r="K302" s="80">
        <f>IF(TRIM($D$8)='Payment Term'!A$1,1-(1-$D$9)*(1-2%),$D$9)</f>
        <v>0.25</v>
      </c>
      <c r="L302" s="35">
        <v>0.05</v>
      </c>
      <c r="M302" s="81">
        <f>1-(1-Table13[[#This Row],[Rabat Długoterminowy]])*(1-Table13[[#This Row],[Dodatkowy rabat kwartału (składany)]])</f>
        <v>5.0000000000000044E-2</v>
      </c>
      <c r="N302" s="52">
        <v>0</v>
      </c>
      <c r="O302" s="31">
        <f>ROUND(Table13[[#This Row],[Cena Netto Po Rabacie Długoterminowym]]*(1-Table13[[#This Row],[Rabat Podstawowy]])*(1-Table13[[#This Row],[Dodatkowy rabat kwartału (składany)]])*(1-Table13[[#This Row],[Rabat Indywidualny]]),2)</f>
        <v>101.62</v>
      </c>
      <c r="P302" s="31">
        <f>Table13[[#This Row],[Сena SKU Po Wszystkich Rabatach]]/Table13[[#This Row],[Szt/
Opak.]]</f>
        <v>1.6936666666666667</v>
      </c>
      <c r="Q302" s="94" t="s">
        <v>2540</v>
      </c>
      <c r="R302" s="36" t="s">
        <v>6200</v>
      </c>
      <c r="S302" s="91">
        <f>IF(ISERROR(Table13[[#This Row],[W Inner]]),Table13[[#This Row],[W Outer]],IF(AND(Table13[[#This Row],[W Inner]]&gt;0,Table13[[#This Row],[W Inner]]&lt;&gt;"0"),Table13[[#This Row],[W Inner]],Table13[[#This Row],[W Outer]]))</f>
        <v>12</v>
      </c>
      <c r="T302" s="86"/>
      <c r="U3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2" s="49">
        <f>IF(Table13[[#This Row],[Zamówienie - Ilosc SKU '[Szt']]]=0,0,MOD(Table13[[#This Row],[Zamówienie - Ilosc SKU '[Szt']]],Table13[[#This Row],[Min. Ilość Zam. Sku]])-0.5)</f>
        <v>0</v>
      </c>
      <c r="W302" s="31">
        <f>Table13[[#This Row],[Сena SKU Po Wszystkich Rabatach]]*U302</f>
        <v>0</v>
      </c>
      <c r="X302" s="33" t="str">
        <f>IF(Table13[[#This Row],[Zamówienie - Ilosc SKU '[Szt']]]=0,"Niezamówione produkty","Zamówione produkty")</f>
        <v>Niezamówione produkty</v>
      </c>
      <c r="Y302" s="34" t="s">
        <v>90</v>
      </c>
      <c r="Z302" s="34">
        <v>12</v>
      </c>
      <c r="AA302" s="34">
        <v>96</v>
      </c>
      <c r="AB302" s="34">
        <v>480</v>
      </c>
      <c r="AC302" s="34">
        <f>+Table13[[#This Row],[Na Palecie]]/Table13[[#This Row],[W Outer]]</f>
        <v>40</v>
      </c>
      <c r="AD302" s="34">
        <f>+Table13[[#This Row],[Na Palecie]]/Table13[[#This Row],[Na 
Warstwie]]</f>
        <v>5</v>
      </c>
      <c r="AE302" s="37" t="s">
        <v>6254</v>
      </c>
      <c r="AF302" s="37" t="s">
        <v>90</v>
      </c>
      <c r="AG302" s="37" t="s">
        <v>6465</v>
      </c>
      <c r="AH302" s="37" t="s">
        <v>6466</v>
      </c>
      <c r="AI302" s="37"/>
      <c r="AJ302" s="37" t="s">
        <v>6697</v>
      </c>
      <c r="AK302" s="37" t="s">
        <v>1020</v>
      </c>
      <c r="AL302" s="37" t="str">
        <f>_xlfn.XLOOKUP(Table13[[#This Row],[Rabat Indywidualny]],'PC2 code'!A:A,'PC2 code'!B:B,0)</f>
        <v>00</v>
      </c>
    </row>
    <row r="303" spans="1:42" s="64" customFormat="1" ht="15.75" customHeight="1" x14ac:dyDescent="0.35">
      <c r="A303" s="73" t="s">
        <v>5543</v>
      </c>
      <c r="B303" s="73" t="str">
        <f>TEXT(Table13[[#This Row],[Kod EAN 
(Sku)]],"0000000000000")</f>
        <v>3086123714212</v>
      </c>
      <c r="C303" s="78" t="str">
        <f>IF(AND(Table13[[#This Row],[Kod EAN 
(Szt)]]&lt;&gt;0,Table13[[#This Row],[Kod EAN 
(Szt)]]&lt;&gt;"0"),TEXT(Table13[[#This Row],[Kod EAN 
(Szt)]],"0000000000000"),"")</f>
        <v/>
      </c>
      <c r="D303" s="79" t="s">
        <v>1028</v>
      </c>
      <c r="E303" s="27" t="s">
        <v>7</v>
      </c>
      <c r="F303" s="28" t="s">
        <v>89</v>
      </c>
      <c r="G303" s="29"/>
      <c r="H303" s="66">
        <v>14.1</v>
      </c>
      <c r="I303" s="67"/>
      <c r="J303" s="51">
        <f>Table13[[#This Row],[Cena Netto]]*(1-Table13[[#This Row],[Rabat Długoterminowy]])</f>
        <v>14.1</v>
      </c>
      <c r="K303" s="80">
        <f>IF(TRIM($D$8)='Payment Term'!A$1,1-(1-$D$9)*(1-2%),$D$9)</f>
        <v>0.25</v>
      </c>
      <c r="L303" s="35">
        <v>0.05</v>
      </c>
      <c r="M303" s="81">
        <f>1-(1-Table13[[#This Row],[Rabat Długoterminowy]])*(1-Table13[[#This Row],[Dodatkowy rabat kwartału (składany)]])</f>
        <v>5.0000000000000044E-2</v>
      </c>
      <c r="N303" s="52">
        <v>0</v>
      </c>
      <c r="O303" s="31">
        <f>ROUND(Table13[[#This Row],[Cena Netto Po Rabacie Długoterminowym]]*(1-Table13[[#This Row],[Rabat Podstawowy]])*(1-Table13[[#This Row],[Dodatkowy rabat kwartału (składany)]])*(1-Table13[[#This Row],[Rabat Indywidualny]]),2)</f>
        <v>10.050000000000001</v>
      </c>
      <c r="P303" s="31">
        <f>Table13[[#This Row],[Сena SKU Po Wszystkich Rabatach]]/Table13[[#This Row],[Szt/
Opak.]]</f>
        <v>2.0100000000000002</v>
      </c>
      <c r="Q303" s="94" t="s">
        <v>6201</v>
      </c>
      <c r="R303" s="36" t="s">
        <v>2440</v>
      </c>
      <c r="S303" s="91">
        <f>IF(ISERROR(Table13[[#This Row],[W Inner]]),Table13[[#This Row],[W Outer]],IF(AND(Table13[[#This Row],[W Inner]]&gt;0,Table13[[#This Row],[W Inner]]&lt;&gt;"0"),Table13[[#This Row],[W Inner]],Table13[[#This Row],[W Outer]]))</f>
        <v>10</v>
      </c>
      <c r="T303" s="86"/>
      <c r="U3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3" s="49">
        <f>IF(Table13[[#This Row],[Zamówienie - Ilosc SKU '[Szt']]]=0,0,MOD(Table13[[#This Row],[Zamówienie - Ilosc SKU '[Szt']]],Table13[[#This Row],[Min. Ilość Zam. Sku]])-0.5)</f>
        <v>0</v>
      </c>
      <c r="W303" s="31">
        <f>Table13[[#This Row],[Сena SKU Po Wszystkich Rabatach]]*U303</f>
        <v>0</v>
      </c>
      <c r="X303" s="33" t="str">
        <f>IF(Table13[[#This Row],[Zamówienie - Ilosc SKU '[Szt']]]=0,"Niezamówione produkty","Zamówione produkty")</f>
        <v>Niezamówione produkty</v>
      </c>
      <c r="Y303" s="34" t="s">
        <v>90</v>
      </c>
      <c r="Z303" s="34">
        <v>10</v>
      </c>
      <c r="AA303" s="34">
        <v>280</v>
      </c>
      <c r="AB303" s="34">
        <v>2240</v>
      </c>
      <c r="AC303" s="34">
        <f>+Table13[[#This Row],[Na Palecie]]/Table13[[#This Row],[W Outer]]</f>
        <v>224</v>
      </c>
      <c r="AD303" s="34">
        <f>+Table13[[#This Row],[Na Palecie]]/Table13[[#This Row],[Na 
Warstwie]]</f>
        <v>8</v>
      </c>
      <c r="AE303" s="37" t="s">
        <v>1029</v>
      </c>
      <c r="AF303" s="37" t="s">
        <v>90</v>
      </c>
      <c r="AG303" s="37" t="s">
        <v>1030</v>
      </c>
      <c r="AH303" s="37" t="s">
        <v>1031</v>
      </c>
      <c r="AI303" s="37"/>
      <c r="AJ303" s="37" t="s">
        <v>6697</v>
      </c>
      <c r="AK303" s="37" t="s">
        <v>1020</v>
      </c>
      <c r="AL303" s="37" t="str">
        <f>_xlfn.XLOOKUP(Table13[[#This Row],[Rabat Indywidualny]],'PC2 code'!A:A,'PC2 code'!B:B,0)</f>
        <v>00</v>
      </c>
      <c r="AM303" s="9"/>
      <c r="AP303" s="9"/>
    </row>
    <row r="304" spans="1:42" s="64" customFormat="1" ht="15.75" customHeight="1" x14ac:dyDescent="0.35">
      <c r="A304" s="73" t="s">
        <v>5544</v>
      </c>
      <c r="B304" s="73" t="str">
        <f>TEXT(Table13[[#This Row],[Kod EAN 
(Sku)]],"0000000000000")</f>
        <v>3086123714540</v>
      </c>
      <c r="C304" s="78" t="str">
        <f>IF(AND(Table13[[#This Row],[Kod EAN 
(Szt)]]&lt;&gt;0,Table13[[#This Row],[Kod EAN 
(Szt)]]&lt;&gt;"0"),TEXT(Table13[[#This Row],[Kod EAN 
(Szt)]],"0000000000000"),"")</f>
        <v/>
      </c>
      <c r="D304" s="79" t="s">
        <v>1032</v>
      </c>
      <c r="E304" s="27" t="s">
        <v>7</v>
      </c>
      <c r="F304" s="28" t="s">
        <v>89</v>
      </c>
      <c r="G304" s="29"/>
      <c r="H304" s="66">
        <v>27.16</v>
      </c>
      <c r="I304" s="67"/>
      <c r="J304" s="51">
        <f>Table13[[#This Row],[Cena Netto]]*(1-Table13[[#This Row],[Rabat Długoterminowy]])</f>
        <v>27.16</v>
      </c>
      <c r="K304" s="80">
        <f>IF(TRIM($D$8)='Payment Term'!A$1,1-(1-$D$9)*(1-2%),$D$9)</f>
        <v>0.25</v>
      </c>
      <c r="L304" s="35">
        <v>0.05</v>
      </c>
      <c r="M304" s="81">
        <f>1-(1-Table13[[#This Row],[Rabat Długoterminowy]])*(1-Table13[[#This Row],[Dodatkowy rabat kwartału (składany)]])</f>
        <v>5.0000000000000044E-2</v>
      </c>
      <c r="N304" s="52">
        <v>0</v>
      </c>
      <c r="O304" s="31">
        <f>ROUND(Table13[[#This Row],[Cena Netto Po Rabacie Długoterminowym]]*(1-Table13[[#This Row],[Rabat Podstawowy]])*(1-Table13[[#This Row],[Dodatkowy rabat kwartału (składany)]])*(1-Table13[[#This Row],[Rabat Indywidualny]]),2)</f>
        <v>19.350000000000001</v>
      </c>
      <c r="P304" s="31">
        <f>Table13[[#This Row],[Сena SKU Po Wszystkich Rabatach]]/Table13[[#This Row],[Szt/
Opak.]]</f>
        <v>1.6125</v>
      </c>
      <c r="Q304" s="94" t="s">
        <v>2444</v>
      </c>
      <c r="R304" s="36" t="s">
        <v>6200</v>
      </c>
      <c r="S304" s="91">
        <f>IF(ISERROR(Table13[[#This Row],[W Inner]]),Table13[[#This Row],[W Outer]],IF(AND(Table13[[#This Row],[W Inner]]&gt;0,Table13[[#This Row],[W Inner]]&lt;&gt;"0"),Table13[[#This Row],[W Inner]],Table13[[#This Row],[W Outer]]))</f>
        <v>20</v>
      </c>
      <c r="T304" s="86"/>
      <c r="U3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4" s="49">
        <f>IF(Table13[[#This Row],[Zamówienie - Ilosc SKU '[Szt']]]=0,0,MOD(Table13[[#This Row],[Zamówienie - Ilosc SKU '[Szt']]],Table13[[#This Row],[Min. Ilość Zam. Sku]])-0.5)</f>
        <v>0</v>
      </c>
      <c r="W304" s="31">
        <f>Table13[[#This Row],[Сena SKU Po Wszystkich Rabatach]]*U304</f>
        <v>0</v>
      </c>
      <c r="X304" s="33" t="str">
        <f>IF(Table13[[#This Row],[Zamówienie - Ilosc SKU '[Szt']]]=0,"Niezamówione produkty","Zamówione produkty")</f>
        <v>Niezamówione produkty</v>
      </c>
      <c r="Y304" s="34" t="s">
        <v>90</v>
      </c>
      <c r="Z304" s="34">
        <v>20</v>
      </c>
      <c r="AA304" s="34">
        <v>480</v>
      </c>
      <c r="AB304" s="34">
        <v>2880</v>
      </c>
      <c r="AC304" s="34">
        <f>+Table13[[#This Row],[Na Palecie]]/Table13[[#This Row],[W Outer]]</f>
        <v>144</v>
      </c>
      <c r="AD304" s="34">
        <f>+Table13[[#This Row],[Na Palecie]]/Table13[[#This Row],[Na 
Warstwie]]</f>
        <v>6</v>
      </c>
      <c r="AE304" s="37" t="s">
        <v>1033</v>
      </c>
      <c r="AF304" s="37" t="s">
        <v>90</v>
      </c>
      <c r="AG304" s="37" t="s">
        <v>1034</v>
      </c>
      <c r="AH304" s="37" t="s">
        <v>1035</v>
      </c>
      <c r="AI304" s="37"/>
      <c r="AJ304" s="37" t="s">
        <v>6697</v>
      </c>
      <c r="AK304" s="37" t="s">
        <v>1020</v>
      </c>
      <c r="AL304" s="37" t="str">
        <f>_xlfn.XLOOKUP(Table13[[#This Row],[Rabat Indywidualny]],'PC2 code'!A:A,'PC2 code'!B:B,0)</f>
        <v>00</v>
      </c>
      <c r="AM304" s="9"/>
      <c r="AP304" s="9"/>
    </row>
    <row r="305" spans="1:42" s="64" customFormat="1" ht="15.75" customHeight="1" x14ac:dyDescent="0.35">
      <c r="A305" s="73" t="s">
        <v>5545</v>
      </c>
      <c r="B305" s="73" t="str">
        <f>TEXT(Table13[[#This Row],[Kod EAN 
(Sku)]],"0000000000000")</f>
        <v>3086123218550</v>
      </c>
      <c r="C305" s="78" t="str">
        <f>IF(AND(Table13[[#This Row],[Kod EAN 
(Szt)]]&lt;&gt;0,Table13[[#This Row],[Kod EAN 
(Szt)]]&lt;&gt;"0"),TEXT(Table13[[#This Row],[Kod EAN 
(Szt)]],"0000000000000"),"")</f>
        <v/>
      </c>
      <c r="D305" s="79" t="s">
        <v>6048</v>
      </c>
      <c r="E305" s="27" t="s">
        <v>7</v>
      </c>
      <c r="F305" s="28" t="s">
        <v>89</v>
      </c>
      <c r="G305" s="29"/>
      <c r="H305" s="66">
        <v>113.38</v>
      </c>
      <c r="I305" s="67"/>
      <c r="J305" s="51">
        <f>Table13[[#This Row],[Cena Netto]]*(1-Table13[[#This Row],[Rabat Długoterminowy]])</f>
        <v>113.38</v>
      </c>
      <c r="K305" s="80">
        <f>IF(TRIM($D$8)='Payment Term'!A$1,1-(1-$D$9)*(1-2%),$D$9)</f>
        <v>0.25</v>
      </c>
      <c r="L305" s="35">
        <v>0.05</v>
      </c>
      <c r="M305" s="81">
        <f>1-(1-Table13[[#This Row],[Rabat Długoterminowy]])*(1-Table13[[#This Row],[Dodatkowy rabat kwartału (składany)]])</f>
        <v>5.0000000000000044E-2</v>
      </c>
      <c r="N305" s="52">
        <v>0</v>
      </c>
      <c r="O305" s="31">
        <f>ROUND(Table13[[#This Row],[Cena Netto Po Rabacie Długoterminowym]]*(1-Table13[[#This Row],[Rabat Podstawowy]])*(1-Table13[[#This Row],[Dodatkowy rabat kwartału (składany)]])*(1-Table13[[#This Row],[Rabat Indywidualny]]),2)</f>
        <v>80.78</v>
      </c>
      <c r="P305" s="31">
        <f>Table13[[#This Row],[Сena SKU Po Wszystkich Rabatach]]/Table13[[#This Row],[Szt/
Opak.]]</f>
        <v>1.6155999999999999</v>
      </c>
      <c r="Q305" s="94" t="s">
        <v>2520</v>
      </c>
      <c r="R305" s="36" t="s">
        <v>6200</v>
      </c>
      <c r="S305" s="91">
        <f>IF(ISERROR(Table13[[#This Row],[W Inner]]),Table13[[#This Row],[W Outer]],IF(AND(Table13[[#This Row],[W Inner]]&gt;0,Table13[[#This Row],[W Inner]]&lt;&gt;"0"),Table13[[#This Row],[W Inner]],Table13[[#This Row],[W Outer]]))</f>
        <v>20</v>
      </c>
      <c r="T305" s="86"/>
      <c r="U3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5" s="49">
        <f>IF(Table13[[#This Row],[Zamówienie - Ilosc SKU '[Szt']]]=0,0,MOD(Table13[[#This Row],[Zamówienie - Ilosc SKU '[Szt']]],Table13[[#This Row],[Min. Ilość Zam. Sku]])-0.5)</f>
        <v>0</v>
      </c>
      <c r="W305" s="31">
        <f>Table13[[#This Row],[Сena SKU Po Wszystkich Rabatach]]*U305</f>
        <v>0</v>
      </c>
      <c r="X305" s="33" t="str">
        <f>IF(Table13[[#This Row],[Zamówienie - Ilosc SKU '[Szt']]]=0,"Niezamówione produkty","Zamówione produkty")</f>
        <v>Niezamówione produkty</v>
      </c>
      <c r="Y305" s="34" t="s">
        <v>90</v>
      </c>
      <c r="Z305" s="34">
        <v>20</v>
      </c>
      <c r="AA305" s="34">
        <v>180</v>
      </c>
      <c r="AB305" s="34">
        <v>540</v>
      </c>
      <c r="AC305" s="34">
        <f>+Table13[[#This Row],[Na Palecie]]/Table13[[#This Row],[W Outer]]</f>
        <v>27</v>
      </c>
      <c r="AD305" s="34">
        <f>+Table13[[#This Row],[Na Palecie]]/Table13[[#This Row],[Na 
Warstwie]]</f>
        <v>3</v>
      </c>
      <c r="AE305" s="37" t="s">
        <v>1036</v>
      </c>
      <c r="AF305" s="37" t="s">
        <v>90</v>
      </c>
      <c r="AG305" s="37" t="s">
        <v>1037</v>
      </c>
      <c r="AH305" s="37" t="s">
        <v>1038</v>
      </c>
      <c r="AI305" s="37"/>
      <c r="AJ305" s="37" t="s">
        <v>6697</v>
      </c>
      <c r="AK305" s="37" t="s">
        <v>1020</v>
      </c>
      <c r="AL305" s="37" t="str">
        <f>_xlfn.XLOOKUP(Table13[[#This Row],[Rabat Indywidualny]],'PC2 code'!A:A,'PC2 code'!B:B,0)</f>
        <v>00</v>
      </c>
      <c r="AM305" s="9"/>
      <c r="AP305" s="9"/>
    </row>
    <row r="306" spans="1:42" ht="15.75" customHeight="1" x14ac:dyDescent="0.35">
      <c r="A306" s="73" t="s">
        <v>5546</v>
      </c>
      <c r="B306" s="73" t="str">
        <f>TEXT(Table13[[#This Row],[Kod EAN 
(Sku)]],"0000000000000")</f>
        <v>3086126604619</v>
      </c>
      <c r="C306" s="78" t="str">
        <f>IF(AND(Table13[[#This Row],[Kod EAN 
(Szt)]]&lt;&gt;0,Table13[[#This Row],[Kod EAN 
(Szt)]]&lt;&gt;"0"),TEXT(Table13[[#This Row],[Kod EAN 
(Szt)]],"0000000000000"),"")</f>
        <v/>
      </c>
      <c r="D306" s="79" t="s">
        <v>1039</v>
      </c>
      <c r="E306" s="27" t="s">
        <v>7</v>
      </c>
      <c r="F306" s="28" t="s">
        <v>89</v>
      </c>
      <c r="G306" s="29"/>
      <c r="H306" s="66">
        <v>27.16</v>
      </c>
      <c r="I306" s="67"/>
      <c r="J306" s="51">
        <f>Table13[[#This Row],[Cena Netto]]*(1-Table13[[#This Row],[Rabat Długoterminowy]])</f>
        <v>27.16</v>
      </c>
      <c r="K306" s="80">
        <f>IF(TRIM($D$8)='Payment Term'!A$1,1-(1-$D$9)*(1-2%),$D$9)</f>
        <v>0.25</v>
      </c>
      <c r="L306" s="35">
        <v>0.05</v>
      </c>
      <c r="M306" s="81">
        <f>1-(1-Table13[[#This Row],[Rabat Długoterminowy]])*(1-Table13[[#This Row],[Dodatkowy rabat kwartału (składany)]])</f>
        <v>5.0000000000000044E-2</v>
      </c>
      <c r="N306" s="52">
        <v>0</v>
      </c>
      <c r="O306" s="31">
        <f>ROUND(Table13[[#This Row],[Cena Netto Po Rabacie Długoterminowym]]*(1-Table13[[#This Row],[Rabat Podstawowy]])*(1-Table13[[#This Row],[Dodatkowy rabat kwartału (składany)]])*(1-Table13[[#This Row],[Rabat Indywidualny]]),2)</f>
        <v>19.350000000000001</v>
      </c>
      <c r="P306" s="31">
        <f>Table13[[#This Row],[Сena SKU Po Wszystkich Rabatach]]/Table13[[#This Row],[Szt/
Opak.]]</f>
        <v>1.6125</v>
      </c>
      <c r="Q306" s="94" t="s">
        <v>2444</v>
      </c>
      <c r="R306" s="36" t="s">
        <v>6200</v>
      </c>
      <c r="S306" s="91">
        <f>IF(ISERROR(Table13[[#This Row],[W Inner]]),Table13[[#This Row],[W Outer]],IF(AND(Table13[[#This Row],[W Inner]]&gt;0,Table13[[#This Row],[W Inner]]&lt;&gt;"0"),Table13[[#This Row],[W Inner]],Table13[[#This Row],[W Outer]]))</f>
        <v>80</v>
      </c>
      <c r="T306" s="86"/>
      <c r="U3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6" s="49">
        <f>IF(Table13[[#This Row],[Zamówienie - Ilosc SKU '[Szt']]]=0,0,MOD(Table13[[#This Row],[Zamówienie - Ilosc SKU '[Szt']]],Table13[[#This Row],[Min. Ilość Zam. Sku]])-0.5)</f>
        <v>0</v>
      </c>
      <c r="W306" s="31">
        <f>Table13[[#This Row],[Сena SKU Po Wszystkich Rabatach]]*U306</f>
        <v>0</v>
      </c>
      <c r="X306" s="33" t="str">
        <f>IF(Table13[[#This Row],[Zamówienie - Ilosc SKU '[Szt']]]=0,"Niezamówione produkty","Zamówione produkty")</f>
        <v>Niezamówione produkty</v>
      </c>
      <c r="Y306" s="34" t="s">
        <v>90</v>
      </c>
      <c r="Z306" s="34">
        <v>80</v>
      </c>
      <c r="AA306" s="34">
        <v>960</v>
      </c>
      <c r="AB306" s="34">
        <v>2880</v>
      </c>
      <c r="AC306" s="34">
        <f>+Table13[[#This Row],[Na Palecie]]/Table13[[#This Row],[W Outer]]</f>
        <v>36</v>
      </c>
      <c r="AD306" s="34">
        <f>+Table13[[#This Row],[Na Palecie]]/Table13[[#This Row],[Na 
Warstwie]]</f>
        <v>3</v>
      </c>
      <c r="AE306" s="37" t="s">
        <v>1040</v>
      </c>
      <c r="AF306" s="37" t="s">
        <v>90</v>
      </c>
      <c r="AG306" s="37" t="s">
        <v>1041</v>
      </c>
      <c r="AH306" s="37" t="s">
        <v>1042</v>
      </c>
      <c r="AI306" s="37"/>
      <c r="AJ306" s="37" t="s">
        <v>6697</v>
      </c>
      <c r="AK306" s="37" t="s">
        <v>1020</v>
      </c>
      <c r="AL306" s="37" t="str">
        <f>_xlfn.XLOOKUP(Table13[[#This Row],[Rabat Indywidualny]],'PC2 code'!A:A,'PC2 code'!B:B,0)</f>
        <v>00</v>
      </c>
    </row>
    <row r="307" spans="1:42" s="64" customFormat="1" ht="15.75" customHeight="1" x14ac:dyDescent="0.35">
      <c r="A307" s="73" t="s">
        <v>5547</v>
      </c>
      <c r="B307" s="73" t="str">
        <f>TEXT(Table13[[#This Row],[Kod EAN 
(Sku)]],"0000000000000")</f>
        <v>3086123249738</v>
      </c>
      <c r="C307" s="78" t="str">
        <f>IF(AND(Table13[[#This Row],[Kod EAN 
(Szt)]]&lt;&gt;0,Table13[[#This Row],[Kod EAN 
(Szt)]]&lt;&gt;"0"),TEXT(Table13[[#This Row],[Kod EAN 
(Szt)]],"0000000000000"),"")</f>
        <v/>
      </c>
      <c r="D307" s="79" t="s">
        <v>1043</v>
      </c>
      <c r="E307" s="27" t="s">
        <v>7</v>
      </c>
      <c r="F307" s="28" t="s">
        <v>89</v>
      </c>
      <c r="G307" s="29"/>
      <c r="H307" s="66">
        <v>27.16</v>
      </c>
      <c r="I307" s="67"/>
      <c r="J307" s="51">
        <f>Table13[[#This Row],[Cena Netto]]*(1-Table13[[#This Row],[Rabat Długoterminowy]])</f>
        <v>27.16</v>
      </c>
      <c r="K307" s="80">
        <f>IF(TRIM($D$8)='Payment Term'!A$1,1-(1-$D$9)*(1-2%),$D$9)</f>
        <v>0.25</v>
      </c>
      <c r="L307" s="35">
        <v>0.05</v>
      </c>
      <c r="M307" s="81">
        <f>1-(1-Table13[[#This Row],[Rabat Długoterminowy]])*(1-Table13[[#This Row],[Dodatkowy rabat kwartału (składany)]])</f>
        <v>5.0000000000000044E-2</v>
      </c>
      <c r="N307" s="52">
        <v>0</v>
      </c>
      <c r="O307" s="31">
        <f>ROUND(Table13[[#This Row],[Cena Netto Po Rabacie Długoterminowym]]*(1-Table13[[#This Row],[Rabat Podstawowy]])*(1-Table13[[#This Row],[Dodatkowy rabat kwartału (składany)]])*(1-Table13[[#This Row],[Rabat Indywidualny]]),2)</f>
        <v>19.350000000000001</v>
      </c>
      <c r="P307" s="31">
        <f>Table13[[#This Row],[Сena SKU Po Wszystkich Rabatach]]/Table13[[#This Row],[Szt/
Opak.]]</f>
        <v>1.6125</v>
      </c>
      <c r="Q307" s="94" t="s">
        <v>2444</v>
      </c>
      <c r="R307" s="36" t="s">
        <v>6200</v>
      </c>
      <c r="S307" s="91">
        <f>IF(ISERROR(Table13[[#This Row],[W Inner]]),Table13[[#This Row],[W Outer]],IF(AND(Table13[[#This Row],[W Inner]]&gt;0,Table13[[#This Row],[W Inner]]&lt;&gt;"0"),Table13[[#This Row],[W Inner]],Table13[[#This Row],[W Outer]]))</f>
        <v>20</v>
      </c>
      <c r="T307" s="86"/>
      <c r="U3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7" s="49">
        <f>IF(Table13[[#This Row],[Zamówienie - Ilosc SKU '[Szt']]]=0,0,MOD(Table13[[#This Row],[Zamówienie - Ilosc SKU '[Szt']]],Table13[[#This Row],[Min. Ilość Zam. Sku]])-0.5)</f>
        <v>0</v>
      </c>
      <c r="W307" s="31">
        <f>Table13[[#This Row],[Сena SKU Po Wszystkich Rabatach]]*U307</f>
        <v>0</v>
      </c>
      <c r="X307" s="33" t="str">
        <f>IF(Table13[[#This Row],[Zamówienie - Ilosc SKU '[Szt']]]=0,"Niezamówione produkty","Zamówione produkty")</f>
        <v>Niezamówione produkty</v>
      </c>
      <c r="Y307" s="34" t="s">
        <v>90</v>
      </c>
      <c r="Z307" s="34">
        <v>20</v>
      </c>
      <c r="AA307" s="34">
        <v>480</v>
      </c>
      <c r="AB307" s="34">
        <v>2880</v>
      </c>
      <c r="AC307" s="34">
        <f>+Table13[[#This Row],[Na Palecie]]/Table13[[#This Row],[W Outer]]</f>
        <v>144</v>
      </c>
      <c r="AD307" s="34">
        <f>+Table13[[#This Row],[Na Palecie]]/Table13[[#This Row],[Na 
Warstwie]]</f>
        <v>6</v>
      </c>
      <c r="AE307" s="37" t="s">
        <v>1044</v>
      </c>
      <c r="AF307" s="37" t="s">
        <v>90</v>
      </c>
      <c r="AG307" s="37" t="s">
        <v>1045</v>
      </c>
      <c r="AH307" s="37" t="s">
        <v>1046</v>
      </c>
      <c r="AI307" s="37"/>
      <c r="AJ307" s="37" t="s">
        <v>6697</v>
      </c>
      <c r="AK307" s="37" t="s">
        <v>1020</v>
      </c>
      <c r="AL307" s="37" t="str">
        <f>_xlfn.XLOOKUP(Table13[[#This Row],[Rabat Indywidualny]],'PC2 code'!A:A,'PC2 code'!B:B,0)</f>
        <v>00</v>
      </c>
      <c r="AM307" s="9"/>
      <c r="AP307" s="9"/>
    </row>
    <row r="308" spans="1:42" ht="15.75" customHeight="1" x14ac:dyDescent="0.35">
      <c r="A308" s="73" t="s">
        <v>5548</v>
      </c>
      <c r="B308" s="73" t="str">
        <f>TEXT(Table13[[#This Row],[Kod EAN 
(Sku)]],"0000000000000")</f>
        <v>3086126645513</v>
      </c>
      <c r="C308" s="78" t="str">
        <f>IF(AND(Table13[[#This Row],[Kod EAN 
(Szt)]]&lt;&gt;0,Table13[[#This Row],[Kod EAN 
(Szt)]]&lt;&gt;"0"),TEXT(Table13[[#This Row],[Kod EAN 
(Szt)]],"0000000000000"),"")</f>
        <v>3086126656021</v>
      </c>
      <c r="D308" s="79" t="s">
        <v>1047</v>
      </c>
      <c r="E308" s="27" t="s">
        <v>7</v>
      </c>
      <c r="F308" s="28" t="s">
        <v>89</v>
      </c>
      <c r="G308" s="29"/>
      <c r="H308" s="66">
        <v>40.42</v>
      </c>
      <c r="I308" s="67"/>
      <c r="J308" s="51">
        <f>Table13[[#This Row],[Cena Netto]]*(1-Table13[[#This Row],[Rabat Długoterminowy]])</f>
        <v>40.42</v>
      </c>
      <c r="K308" s="80">
        <f>IF(TRIM($D$8)='Payment Term'!A$1,1-(1-$D$9)*(1-2%),$D$9)</f>
        <v>0.25</v>
      </c>
      <c r="L308" s="35">
        <v>0.05</v>
      </c>
      <c r="M308" s="81">
        <f>1-(1-Table13[[#This Row],[Rabat Długoterminowy]])*(1-Table13[[#This Row],[Dodatkowy rabat kwartału (składany)]])</f>
        <v>5.0000000000000044E-2</v>
      </c>
      <c r="N308" s="52">
        <v>0</v>
      </c>
      <c r="O308" s="31">
        <f>ROUND(Table13[[#This Row],[Cena Netto Po Rabacie Długoterminowym]]*(1-Table13[[#This Row],[Rabat Podstawowy]])*(1-Table13[[#This Row],[Dodatkowy rabat kwartału (składany)]])*(1-Table13[[#This Row],[Rabat Indywidualny]]),2)</f>
        <v>28.8</v>
      </c>
      <c r="P308" s="31">
        <f>Table13[[#This Row],[Сena SKU Po Wszystkich Rabatach]]/Table13[[#This Row],[Szt/
Opak.]]</f>
        <v>2.4</v>
      </c>
      <c r="Q308" s="94" t="s">
        <v>2444</v>
      </c>
      <c r="R308" s="36" t="s">
        <v>6200</v>
      </c>
      <c r="S308" s="91">
        <f>IF(ISERROR(Table13[[#This Row],[W Inner]]),Table13[[#This Row],[W Outer]],IF(AND(Table13[[#This Row],[W Inner]]&gt;0,Table13[[#This Row],[W Inner]]&lt;&gt;"0"),Table13[[#This Row],[W Inner]],Table13[[#This Row],[W Outer]]))</f>
        <v>18</v>
      </c>
      <c r="T308" s="86"/>
      <c r="U3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8" s="49">
        <f>IF(Table13[[#This Row],[Zamówienie - Ilosc SKU '[Szt']]]=0,0,MOD(Table13[[#This Row],[Zamówienie - Ilosc SKU '[Szt']]],Table13[[#This Row],[Min. Ilość Zam. Sku]])-0.5)</f>
        <v>0</v>
      </c>
      <c r="W308" s="31">
        <f>Table13[[#This Row],[Сena SKU Po Wszystkich Rabatach]]*U308</f>
        <v>0</v>
      </c>
      <c r="X308" s="33" t="str">
        <f>IF(Table13[[#This Row],[Zamówienie - Ilosc SKU '[Szt']]]=0,"Niezamówione produkty","Zamówione produkty")</f>
        <v>Niezamówione produkty</v>
      </c>
      <c r="Y308" s="34" t="s">
        <v>90</v>
      </c>
      <c r="Z308" s="34">
        <v>18</v>
      </c>
      <c r="AA308" s="34">
        <v>306</v>
      </c>
      <c r="AB308" s="34">
        <v>1836</v>
      </c>
      <c r="AC308" s="34">
        <f>+Table13[[#This Row],[Na Palecie]]/Table13[[#This Row],[W Outer]]</f>
        <v>102</v>
      </c>
      <c r="AD308" s="34">
        <f>+Table13[[#This Row],[Na Palecie]]/Table13[[#This Row],[Na 
Warstwie]]</f>
        <v>6</v>
      </c>
      <c r="AE308" s="37" t="s">
        <v>1048</v>
      </c>
      <c r="AF308" s="37" t="s">
        <v>1049</v>
      </c>
      <c r="AG308" s="37" t="s">
        <v>1050</v>
      </c>
      <c r="AH308" s="37" t="s">
        <v>1051</v>
      </c>
      <c r="AI308" s="37"/>
      <c r="AJ308" s="37" t="s">
        <v>6697</v>
      </c>
      <c r="AK308" s="37" t="s">
        <v>1020</v>
      </c>
      <c r="AL308" s="37" t="str">
        <f>_xlfn.XLOOKUP(Table13[[#This Row],[Rabat Indywidualny]],'PC2 code'!A:A,'PC2 code'!B:B,0)</f>
        <v>00</v>
      </c>
    </row>
    <row r="309" spans="1:42" ht="15.75" customHeight="1" x14ac:dyDescent="0.35">
      <c r="A309" s="73" t="s">
        <v>5549</v>
      </c>
      <c r="B309" s="73" t="str">
        <f>TEXT(Table13[[#This Row],[Kod EAN 
(Sku)]],"0000000000000")</f>
        <v>3086123679061</v>
      </c>
      <c r="C309" s="78" t="str">
        <f>IF(AND(Table13[[#This Row],[Kod EAN 
(Szt)]]&lt;&gt;0,Table13[[#This Row],[Kod EAN 
(Szt)]]&lt;&gt;"0"),TEXT(Table13[[#This Row],[Kod EAN 
(Szt)]],"0000000000000"),"")</f>
        <v/>
      </c>
      <c r="D309" s="79" t="s">
        <v>1052</v>
      </c>
      <c r="E309" s="27" t="s">
        <v>7</v>
      </c>
      <c r="F309" s="28" t="s">
        <v>89</v>
      </c>
      <c r="G309" s="29"/>
      <c r="H309" s="66">
        <v>11.29</v>
      </c>
      <c r="I309" s="67"/>
      <c r="J309" s="51">
        <f>Table13[[#This Row],[Cena Netto]]*(1-Table13[[#This Row],[Rabat Długoterminowy]])</f>
        <v>11.29</v>
      </c>
      <c r="K309" s="80">
        <f>IF(TRIM($D$8)='Payment Term'!A$1,1-(1-$D$9)*(1-2%),$D$9)</f>
        <v>0.25</v>
      </c>
      <c r="L309" s="35">
        <v>0.05</v>
      </c>
      <c r="M309" s="81">
        <f>1-(1-Table13[[#This Row],[Rabat Długoterminowy]])*(1-Table13[[#This Row],[Dodatkowy rabat kwartału (składany)]])</f>
        <v>5.0000000000000044E-2</v>
      </c>
      <c r="N309" s="52">
        <v>0</v>
      </c>
      <c r="O309" s="31">
        <f>ROUND(Table13[[#This Row],[Cena Netto Po Rabacie Długoterminowym]]*(1-Table13[[#This Row],[Rabat Podstawowy]])*(1-Table13[[#This Row],[Dodatkowy rabat kwartału (składany)]])*(1-Table13[[#This Row],[Rabat Indywidualny]]),2)</f>
        <v>8.0399999999999991</v>
      </c>
      <c r="P309" s="31">
        <f>Table13[[#This Row],[Сena SKU Po Wszystkich Rabatach]]/Table13[[#This Row],[Szt/
Opak.]]</f>
        <v>0.6184615384615384</v>
      </c>
      <c r="Q309" s="94" t="s">
        <v>2446</v>
      </c>
      <c r="R309" s="36" t="s">
        <v>2460</v>
      </c>
      <c r="S309" s="91">
        <f>IF(ISERROR(Table13[[#This Row],[W Inner]]),Table13[[#This Row],[W Outer]],IF(AND(Table13[[#This Row],[W Inner]]&gt;0,Table13[[#This Row],[W Inner]]&lt;&gt;"0"),Table13[[#This Row],[W Inner]],Table13[[#This Row],[W Outer]]))</f>
        <v>20</v>
      </c>
      <c r="T309" s="86"/>
      <c r="U3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09" s="49">
        <f>IF(Table13[[#This Row],[Zamówienie - Ilosc SKU '[Szt']]]=0,0,MOD(Table13[[#This Row],[Zamówienie - Ilosc SKU '[Szt']]],Table13[[#This Row],[Min. Ilość Zam. Sku]])-0.5)</f>
        <v>0</v>
      </c>
      <c r="W309" s="31">
        <f>Table13[[#This Row],[Сena SKU Po Wszystkich Rabatach]]*U309</f>
        <v>0</v>
      </c>
      <c r="X309" s="33" t="str">
        <f>IF(Table13[[#This Row],[Zamówienie - Ilosc SKU '[Szt']]]=0,"Niezamówione produkty","Zamówione produkty")</f>
        <v>Niezamówione produkty</v>
      </c>
      <c r="Y309" s="34" t="s">
        <v>90</v>
      </c>
      <c r="Z309" s="34">
        <v>20</v>
      </c>
      <c r="AA309" s="34">
        <v>560</v>
      </c>
      <c r="AB309" s="34">
        <v>5040</v>
      </c>
      <c r="AC309" s="34">
        <f>+Table13[[#This Row],[Na Palecie]]/Table13[[#This Row],[W Outer]]</f>
        <v>252</v>
      </c>
      <c r="AD309" s="34">
        <f>+Table13[[#This Row],[Na Palecie]]/Table13[[#This Row],[Na 
Warstwie]]</f>
        <v>9</v>
      </c>
      <c r="AE309" s="37" t="s">
        <v>1053</v>
      </c>
      <c r="AF309" s="37" t="s">
        <v>90</v>
      </c>
      <c r="AG309" s="37" t="s">
        <v>1054</v>
      </c>
      <c r="AH309" s="37" t="s">
        <v>6467</v>
      </c>
      <c r="AI309" s="37"/>
      <c r="AJ309" s="37" t="s">
        <v>6697</v>
      </c>
      <c r="AK309" s="37" t="s">
        <v>1055</v>
      </c>
      <c r="AL309" s="37" t="str">
        <f>_xlfn.XLOOKUP(Table13[[#This Row],[Rabat Indywidualny]],'PC2 code'!A:A,'PC2 code'!B:B,0)</f>
        <v>00</v>
      </c>
    </row>
    <row r="310" spans="1:42" s="64" customFormat="1" ht="15.75" customHeight="1" x14ac:dyDescent="0.35">
      <c r="A310" s="73" t="s">
        <v>5550</v>
      </c>
      <c r="B310" s="73" t="str">
        <f>TEXT(Table13[[#This Row],[Kod EAN 
(Sku)]],"0000000000000")</f>
        <v>0070330408371</v>
      </c>
      <c r="C310" s="78" t="str">
        <f>IF(AND(Table13[[#This Row],[Kod EAN 
(Szt)]]&lt;&gt;0,Table13[[#This Row],[Kod EAN 
(Szt)]]&lt;&gt;"0"),TEXT(Table13[[#This Row],[Kod EAN 
(Szt)]],"0000000000000"),"")</f>
        <v>0070330421875</v>
      </c>
      <c r="D310" s="79" t="s">
        <v>1056</v>
      </c>
      <c r="E310" s="27" t="s">
        <v>7</v>
      </c>
      <c r="F310" s="28" t="s">
        <v>89</v>
      </c>
      <c r="G310" s="29"/>
      <c r="H310" s="66">
        <v>70.14</v>
      </c>
      <c r="I310" s="67"/>
      <c r="J310" s="51">
        <f>Table13[[#This Row],[Cena Netto]]*(1-Table13[[#This Row],[Rabat Długoterminowy]])</f>
        <v>70.14</v>
      </c>
      <c r="K310" s="80">
        <f>IF(TRIM($D$8)='Payment Term'!A$1,1-(1-$D$9)*(1-2%),$D$9)</f>
        <v>0.25</v>
      </c>
      <c r="L310" s="35">
        <v>0.05</v>
      </c>
      <c r="M310" s="81">
        <f>1-(1-Table13[[#This Row],[Rabat Długoterminowy]])*(1-Table13[[#This Row],[Dodatkowy rabat kwartału (składany)]])</f>
        <v>5.0000000000000044E-2</v>
      </c>
      <c r="N310" s="52">
        <v>0</v>
      </c>
      <c r="O310" s="31">
        <f>ROUND(Table13[[#This Row],[Cena Netto Po Rabacie Długoterminowym]]*(1-Table13[[#This Row],[Rabat Podstawowy]])*(1-Table13[[#This Row],[Dodatkowy rabat kwartału (składany)]])*(1-Table13[[#This Row],[Rabat Indywidualny]]),2)</f>
        <v>49.97</v>
      </c>
      <c r="P310" s="31">
        <f>Table13[[#This Row],[Сena SKU Po Wszystkich Rabatach]]/Table13[[#This Row],[Szt/
Opak.]]</f>
        <v>4.1641666666666666</v>
      </c>
      <c r="Q310" s="94" t="s">
        <v>2444</v>
      </c>
      <c r="R310" s="36" t="s">
        <v>6200</v>
      </c>
      <c r="S310" s="91">
        <f>IF(ISERROR(Table13[[#This Row],[W Inner]]),Table13[[#This Row],[W Outer]],IF(AND(Table13[[#This Row],[W Inner]]&gt;0,Table13[[#This Row],[W Inner]]&lt;&gt;"0"),Table13[[#This Row],[W Inner]],Table13[[#This Row],[W Outer]]))</f>
        <v>18</v>
      </c>
      <c r="T310" s="86"/>
      <c r="U3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0" s="49">
        <f>IF(Table13[[#This Row],[Zamówienie - Ilosc SKU '[Szt']]]=0,0,MOD(Table13[[#This Row],[Zamówienie - Ilosc SKU '[Szt']]],Table13[[#This Row],[Min. Ilość Zam. Sku]])-0.5)</f>
        <v>0</v>
      </c>
      <c r="W310" s="31">
        <f>Table13[[#This Row],[Сena SKU Po Wszystkich Rabatach]]*U310</f>
        <v>0</v>
      </c>
      <c r="X310" s="33" t="str">
        <f>IF(Table13[[#This Row],[Zamówienie - Ilosc SKU '[Szt']]]=0,"Niezamówione produkty","Zamówione produkty")</f>
        <v>Niezamówione produkty</v>
      </c>
      <c r="Y310" s="34" t="s">
        <v>90</v>
      </c>
      <c r="Z310" s="34">
        <v>18</v>
      </c>
      <c r="AA310" s="34">
        <v>306</v>
      </c>
      <c r="AB310" s="34">
        <v>1836</v>
      </c>
      <c r="AC310" s="34">
        <f>+Table13[[#This Row],[Na Palecie]]/Table13[[#This Row],[W Outer]]</f>
        <v>102</v>
      </c>
      <c r="AD310" s="34">
        <f>+Table13[[#This Row],[Na Palecie]]/Table13[[#This Row],[Na 
Warstwie]]</f>
        <v>6</v>
      </c>
      <c r="AE310" s="37" t="s">
        <v>1057</v>
      </c>
      <c r="AF310" s="37" t="s">
        <v>1058</v>
      </c>
      <c r="AG310" s="37" t="s">
        <v>1059</v>
      </c>
      <c r="AH310" s="37" t="s">
        <v>1060</v>
      </c>
      <c r="AI310" s="37"/>
      <c r="AJ310" s="37" t="s">
        <v>6697</v>
      </c>
      <c r="AK310" s="37" t="s">
        <v>1020</v>
      </c>
      <c r="AL310" s="37" t="str">
        <f>_xlfn.XLOOKUP(Table13[[#This Row],[Rabat Indywidualny]],'PC2 code'!A:A,'PC2 code'!B:B,0)</f>
        <v>00</v>
      </c>
      <c r="AM310" s="9"/>
      <c r="AP310" s="9"/>
    </row>
    <row r="311" spans="1:42" s="64" customFormat="1" ht="15.75" customHeight="1" x14ac:dyDescent="0.35">
      <c r="A311" s="73" t="s">
        <v>5551</v>
      </c>
      <c r="B311" s="73" t="str">
        <f>TEXT(Table13[[#This Row],[Kod EAN 
(Sku)]],"0000000000000")</f>
        <v>3086123679054</v>
      </c>
      <c r="C311" s="78" t="str">
        <f>IF(AND(Table13[[#This Row],[Kod EAN 
(Szt)]]&lt;&gt;0,Table13[[#This Row],[Kod EAN 
(Szt)]]&lt;&gt;"0"),TEXT(Table13[[#This Row],[Kod EAN 
(Szt)]],"0000000000000"),"")</f>
        <v/>
      </c>
      <c r="D311" s="79" t="s">
        <v>1061</v>
      </c>
      <c r="E311" s="27" t="s">
        <v>7</v>
      </c>
      <c r="F311" s="28" t="s">
        <v>89</v>
      </c>
      <c r="G311" s="29"/>
      <c r="H311" s="66">
        <v>11.29</v>
      </c>
      <c r="I311" s="67"/>
      <c r="J311" s="51">
        <f>Table13[[#This Row],[Cena Netto]]*(1-Table13[[#This Row],[Rabat Długoterminowy]])</f>
        <v>11.29</v>
      </c>
      <c r="K311" s="80">
        <f>IF(TRIM($D$8)='Payment Term'!A$1,1-(1-$D$9)*(1-2%),$D$9)</f>
        <v>0.25</v>
      </c>
      <c r="L311" s="35">
        <v>0.05</v>
      </c>
      <c r="M311" s="81">
        <f>1-(1-Table13[[#This Row],[Rabat Długoterminowy]])*(1-Table13[[#This Row],[Dodatkowy rabat kwartału (składany)]])</f>
        <v>5.0000000000000044E-2</v>
      </c>
      <c r="N311" s="52">
        <v>0</v>
      </c>
      <c r="O311" s="31">
        <f>ROUND(Table13[[#This Row],[Cena Netto Po Rabacie Długoterminowym]]*(1-Table13[[#This Row],[Rabat Podstawowy]])*(1-Table13[[#This Row],[Dodatkowy rabat kwartału (składany)]])*(1-Table13[[#This Row],[Rabat Indywidualny]]),2)</f>
        <v>8.0399999999999991</v>
      </c>
      <c r="P311" s="31">
        <f>Table13[[#This Row],[Сena SKU Po Wszystkich Rabatach]]/Table13[[#This Row],[Szt/
Opak.]]</f>
        <v>0.6184615384615384</v>
      </c>
      <c r="Q311" s="94" t="s">
        <v>2446</v>
      </c>
      <c r="R311" s="36" t="s">
        <v>2460</v>
      </c>
      <c r="S311" s="91">
        <f>IF(ISERROR(Table13[[#This Row],[W Inner]]),Table13[[#This Row],[W Outer]],IF(AND(Table13[[#This Row],[W Inner]]&gt;0,Table13[[#This Row],[W Inner]]&lt;&gt;"0"),Table13[[#This Row],[W Inner]],Table13[[#This Row],[W Outer]]))</f>
        <v>20</v>
      </c>
      <c r="T311" s="86"/>
      <c r="U3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1" s="49">
        <f>IF(Table13[[#This Row],[Zamówienie - Ilosc SKU '[Szt']]]=0,0,MOD(Table13[[#This Row],[Zamówienie - Ilosc SKU '[Szt']]],Table13[[#This Row],[Min. Ilość Zam. Sku]])-0.5)</f>
        <v>0</v>
      </c>
      <c r="W311" s="31">
        <f>Table13[[#This Row],[Сena SKU Po Wszystkich Rabatach]]*U311</f>
        <v>0</v>
      </c>
      <c r="X311" s="33" t="str">
        <f>IF(Table13[[#This Row],[Zamówienie - Ilosc SKU '[Szt']]]=0,"Niezamówione produkty","Zamówione produkty")</f>
        <v>Niezamówione produkty</v>
      </c>
      <c r="Y311" s="34" t="s">
        <v>90</v>
      </c>
      <c r="Z311" s="34">
        <v>20</v>
      </c>
      <c r="AA311" s="34">
        <v>560</v>
      </c>
      <c r="AB311" s="34">
        <v>5040</v>
      </c>
      <c r="AC311" s="34">
        <f>+Table13[[#This Row],[Na Palecie]]/Table13[[#This Row],[W Outer]]</f>
        <v>252</v>
      </c>
      <c r="AD311" s="34">
        <f>+Table13[[#This Row],[Na Palecie]]/Table13[[#This Row],[Na 
Warstwie]]</f>
        <v>9</v>
      </c>
      <c r="AE311" s="37" t="s">
        <v>1062</v>
      </c>
      <c r="AF311" s="37" t="s">
        <v>90</v>
      </c>
      <c r="AG311" s="37" t="s">
        <v>1063</v>
      </c>
      <c r="AH311" s="37" t="s">
        <v>6468</v>
      </c>
      <c r="AI311" s="37"/>
      <c r="AJ311" s="37" t="s">
        <v>6697</v>
      </c>
      <c r="AK311" s="37" t="s">
        <v>1055</v>
      </c>
      <c r="AL311" s="37" t="str">
        <f>_xlfn.XLOOKUP(Table13[[#This Row],[Rabat Indywidualny]],'PC2 code'!A:A,'PC2 code'!B:B,0)</f>
        <v>00</v>
      </c>
      <c r="AM311" s="9"/>
      <c r="AP311" s="9"/>
    </row>
    <row r="312" spans="1:42" s="64" customFormat="1" ht="15.75" customHeight="1" x14ac:dyDescent="0.35">
      <c r="A312" s="73" t="s">
        <v>5552</v>
      </c>
      <c r="B312" s="73" t="str">
        <f>TEXT(Table13[[#This Row],[Kod EAN 
(Sku)]],"0000000000000")</f>
        <v>0070330408388</v>
      </c>
      <c r="C312" s="78" t="str">
        <f>IF(AND(Table13[[#This Row],[Kod EAN 
(Szt)]]&lt;&gt;0,Table13[[#This Row],[Kod EAN 
(Szt)]]&lt;&gt;"0"),TEXT(Table13[[#This Row],[Kod EAN 
(Szt)]],"0000000000000"),"")</f>
        <v>0070330421882</v>
      </c>
      <c r="D312" s="79" t="s">
        <v>1064</v>
      </c>
      <c r="E312" s="27" t="s">
        <v>7</v>
      </c>
      <c r="F312" s="28" t="s">
        <v>89</v>
      </c>
      <c r="G312" s="29"/>
      <c r="H312" s="66">
        <v>70.14</v>
      </c>
      <c r="I312" s="67"/>
      <c r="J312" s="51">
        <f>Table13[[#This Row],[Cena Netto]]*(1-Table13[[#This Row],[Rabat Długoterminowy]])</f>
        <v>70.14</v>
      </c>
      <c r="K312" s="80">
        <f>IF(TRIM($D$8)='Payment Term'!A$1,1-(1-$D$9)*(1-2%),$D$9)</f>
        <v>0.25</v>
      </c>
      <c r="L312" s="35">
        <v>0.05</v>
      </c>
      <c r="M312" s="81">
        <f>1-(1-Table13[[#This Row],[Rabat Długoterminowy]])*(1-Table13[[#This Row],[Dodatkowy rabat kwartału (składany)]])</f>
        <v>5.0000000000000044E-2</v>
      </c>
      <c r="N312" s="52">
        <v>0</v>
      </c>
      <c r="O312" s="31">
        <f>ROUND(Table13[[#This Row],[Cena Netto Po Rabacie Długoterminowym]]*(1-Table13[[#This Row],[Rabat Podstawowy]])*(1-Table13[[#This Row],[Dodatkowy rabat kwartału (składany)]])*(1-Table13[[#This Row],[Rabat Indywidualny]]),2)</f>
        <v>49.97</v>
      </c>
      <c r="P312" s="31">
        <f>Table13[[#This Row],[Сena SKU Po Wszystkich Rabatach]]/Table13[[#This Row],[Szt/
Opak.]]</f>
        <v>4.1641666666666666</v>
      </c>
      <c r="Q312" s="94" t="s">
        <v>2444</v>
      </c>
      <c r="R312" s="36" t="s">
        <v>6200</v>
      </c>
      <c r="S312" s="91">
        <f>IF(ISERROR(Table13[[#This Row],[W Inner]]),Table13[[#This Row],[W Outer]],IF(AND(Table13[[#This Row],[W Inner]]&gt;0,Table13[[#This Row],[W Inner]]&lt;&gt;"0"),Table13[[#This Row],[W Inner]],Table13[[#This Row],[W Outer]]))</f>
        <v>18</v>
      </c>
      <c r="T312" s="86"/>
      <c r="U3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2" s="49">
        <f>IF(Table13[[#This Row],[Zamówienie - Ilosc SKU '[Szt']]]=0,0,MOD(Table13[[#This Row],[Zamówienie - Ilosc SKU '[Szt']]],Table13[[#This Row],[Min. Ilość Zam. Sku]])-0.5)</f>
        <v>0</v>
      </c>
      <c r="W312" s="31">
        <f>Table13[[#This Row],[Сena SKU Po Wszystkich Rabatach]]*U312</f>
        <v>0</v>
      </c>
      <c r="X312" s="33" t="str">
        <f>IF(Table13[[#This Row],[Zamówienie - Ilosc SKU '[Szt']]]=0,"Niezamówione produkty","Zamówione produkty")</f>
        <v>Niezamówione produkty</v>
      </c>
      <c r="Y312" s="34" t="s">
        <v>90</v>
      </c>
      <c r="Z312" s="34">
        <v>18</v>
      </c>
      <c r="AA312" s="34">
        <v>306</v>
      </c>
      <c r="AB312" s="34">
        <v>1836</v>
      </c>
      <c r="AC312" s="34">
        <f>+Table13[[#This Row],[Na Palecie]]/Table13[[#This Row],[W Outer]]</f>
        <v>102</v>
      </c>
      <c r="AD312" s="34">
        <f>+Table13[[#This Row],[Na Palecie]]/Table13[[#This Row],[Na 
Warstwie]]</f>
        <v>6</v>
      </c>
      <c r="AE312" s="37" t="s">
        <v>1065</v>
      </c>
      <c r="AF312" s="37" t="s">
        <v>1066</v>
      </c>
      <c r="AG312" s="37" t="s">
        <v>1067</v>
      </c>
      <c r="AH312" s="37" t="s">
        <v>1068</v>
      </c>
      <c r="AI312" s="37"/>
      <c r="AJ312" s="37" t="s">
        <v>6697</v>
      </c>
      <c r="AK312" s="37" t="s">
        <v>1020</v>
      </c>
      <c r="AL312" s="37" t="str">
        <f>_xlfn.XLOOKUP(Table13[[#This Row],[Rabat Indywidualny]],'PC2 code'!A:A,'PC2 code'!B:B,0)</f>
        <v>00</v>
      </c>
      <c r="AM312" s="9"/>
      <c r="AP312" s="9"/>
    </row>
    <row r="313" spans="1:42" ht="15.75" customHeight="1" x14ac:dyDescent="0.35">
      <c r="A313" s="73" t="s">
        <v>5553</v>
      </c>
      <c r="B313" s="73" t="str">
        <f>TEXT(Table13[[#This Row],[Kod EAN 
(Sku)]],"0000000000000")</f>
        <v>3086123776098</v>
      </c>
      <c r="C313" s="78" t="str">
        <f>IF(AND(Table13[[#This Row],[Kod EAN 
(Szt)]]&lt;&gt;0,Table13[[#This Row],[Kod EAN 
(Szt)]]&lt;&gt;"0"),TEXT(Table13[[#This Row],[Kod EAN 
(Szt)]],"0000000000000"),"")</f>
        <v/>
      </c>
      <c r="D313" s="79" t="s">
        <v>6049</v>
      </c>
      <c r="E313" s="27" t="s">
        <v>7</v>
      </c>
      <c r="F313" s="28" t="s">
        <v>89</v>
      </c>
      <c r="G313" s="29"/>
      <c r="H313" s="66">
        <v>11.9</v>
      </c>
      <c r="I313" s="67"/>
      <c r="J313" s="51">
        <f>Table13[[#This Row],[Cena Netto]]*(1-Table13[[#This Row],[Rabat Długoterminowy]])</f>
        <v>11.9</v>
      </c>
      <c r="K313" s="80">
        <f>IF(TRIM($D$8)='Payment Term'!A$1,1-(1-$D$9)*(1-2%),$D$9)</f>
        <v>0.25</v>
      </c>
      <c r="L313" s="35">
        <v>0.05</v>
      </c>
      <c r="M313" s="81">
        <f>1-(1-Table13[[#This Row],[Rabat Długoterminowy]])*(1-Table13[[#This Row],[Dodatkowy rabat kwartału (składany)]])</f>
        <v>5.0000000000000044E-2</v>
      </c>
      <c r="N313" s="52">
        <v>0</v>
      </c>
      <c r="O313" s="31">
        <f>ROUND(Table13[[#This Row],[Cena Netto Po Rabacie Długoterminowym]]*(1-Table13[[#This Row],[Rabat Podstawowy]])*(1-Table13[[#This Row],[Dodatkowy rabat kwartału (składany)]])*(1-Table13[[#This Row],[Rabat Indywidualny]]),2)</f>
        <v>8.48</v>
      </c>
      <c r="P313" s="31">
        <f>Table13[[#This Row],[Сena SKU Po Wszystkich Rabatach]]/Table13[[#This Row],[Szt/
Opak.]]</f>
        <v>1.06</v>
      </c>
      <c r="Q313" s="94" t="s">
        <v>6199</v>
      </c>
      <c r="R313" s="36" t="s">
        <v>2440</v>
      </c>
      <c r="S313" s="91">
        <f>IF(ISERROR(Table13[[#This Row],[W Inner]]),Table13[[#This Row],[W Outer]],IF(AND(Table13[[#This Row],[W Inner]]&gt;0,Table13[[#This Row],[W Inner]]&lt;&gt;"0"),Table13[[#This Row],[W Inner]],Table13[[#This Row],[W Outer]]))</f>
        <v>10</v>
      </c>
      <c r="T313" s="86"/>
      <c r="U3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3" s="49">
        <f>IF(Table13[[#This Row],[Zamówienie - Ilosc SKU '[Szt']]]=0,0,MOD(Table13[[#This Row],[Zamówienie - Ilosc SKU '[Szt']]],Table13[[#This Row],[Min. Ilość Zam. Sku]])-0.5)</f>
        <v>0</v>
      </c>
      <c r="W313" s="31">
        <f>Table13[[#This Row],[Сena SKU Po Wszystkich Rabatach]]*U313</f>
        <v>0</v>
      </c>
      <c r="X313" s="33" t="str">
        <f>IF(Table13[[#This Row],[Zamówienie - Ilosc SKU '[Szt']]]=0,"Niezamówione produkty","Zamówione produkty")</f>
        <v>Niezamówione produkty</v>
      </c>
      <c r="Y313" s="34" t="s">
        <v>90</v>
      </c>
      <c r="Z313" s="34">
        <v>10</v>
      </c>
      <c r="AA313" s="34">
        <v>280</v>
      </c>
      <c r="AB313" s="34">
        <v>1680</v>
      </c>
      <c r="AC313" s="34">
        <f>+Table13[[#This Row],[Na Palecie]]/Table13[[#This Row],[W Outer]]</f>
        <v>168</v>
      </c>
      <c r="AD313" s="34">
        <f>+Table13[[#This Row],[Na Palecie]]/Table13[[#This Row],[Na 
Warstwie]]</f>
        <v>6</v>
      </c>
      <c r="AE313" s="37" t="s">
        <v>6255</v>
      </c>
      <c r="AF313" s="37" t="s">
        <v>90</v>
      </c>
      <c r="AG313" s="37" t="s">
        <v>6469</v>
      </c>
      <c r="AH313" s="37" t="s">
        <v>6470</v>
      </c>
      <c r="AI313" s="37"/>
      <c r="AJ313" s="37" t="s">
        <v>6697</v>
      </c>
      <c r="AK313" s="37" t="s">
        <v>1055</v>
      </c>
      <c r="AL313" s="37" t="str">
        <f>_xlfn.XLOOKUP(Table13[[#This Row],[Rabat Indywidualny]],'PC2 code'!A:A,'PC2 code'!B:B,0)</f>
        <v>00</v>
      </c>
    </row>
    <row r="314" spans="1:42" s="64" customFormat="1" ht="15.75" customHeight="1" x14ac:dyDescent="0.35">
      <c r="A314" s="73" t="s">
        <v>5554</v>
      </c>
      <c r="B314" s="73" t="str">
        <f>TEXT(Table13[[#This Row],[Kod EAN 
(Sku)]],"0000000000000")</f>
        <v>3086123776081</v>
      </c>
      <c r="C314" s="78" t="str">
        <f>IF(AND(Table13[[#This Row],[Kod EAN 
(Szt)]]&lt;&gt;0,Table13[[#This Row],[Kod EAN 
(Szt)]]&lt;&gt;"0"),TEXT(Table13[[#This Row],[Kod EAN 
(Szt)]],"0000000000000"),"")</f>
        <v/>
      </c>
      <c r="D314" s="79" t="s">
        <v>6050</v>
      </c>
      <c r="E314" s="27" t="s">
        <v>7</v>
      </c>
      <c r="F314" s="28" t="s">
        <v>89</v>
      </c>
      <c r="G314" s="29"/>
      <c r="H314" s="66">
        <v>36.14</v>
      </c>
      <c r="I314" s="67"/>
      <c r="J314" s="51">
        <f>Table13[[#This Row],[Cena Netto]]*(1-Table13[[#This Row],[Rabat Długoterminowy]])</f>
        <v>36.14</v>
      </c>
      <c r="K314" s="80">
        <f>IF(TRIM($D$8)='Payment Term'!A$1,1-(1-$D$9)*(1-2%),$D$9)</f>
        <v>0.25</v>
      </c>
      <c r="L314" s="35">
        <v>0.05</v>
      </c>
      <c r="M314" s="81">
        <f>1-(1-Table13[[#This Row],[Rabat Długoterminowy]])*(1-Table13[[#This Row],[Dodatkowy rabat kwartału (składany)]])</f>
        <v>5.0000000000000044E-2</v>
      </c>
      <c r="N314" s="52">
        <v>0</v>
      </c>
      <c r="O314" s="31">
        <f>ROUND(Table13[[#This Row],[Cena Netto Po Rabacie Długoterminowym]]*(1-Table13[[#This Row],[Rabat Podstawowy]])*(1-Table13[[#This Row],[Dodatkowy rabat kwartału (składany)]])*(1-Table13[[#This Row],[Rabat Indywidualny]]),2)</f>
        <v>25.75</v>
      </c>
      <c r="P314" s="31">
        <f>Table13[[#This Row],[Сena SKU Po Wszystkich Rabatach]]/Table13[[#This Row],[Szt/
Opak.]]</f>
        <v>1.8392857142857142</v>
      </c>
      <c r="Q314" s="94" t="s">
        <v>2448</v>
      </c>
      <c r="R314" s="36" t="s">
        <v>2440</v>
      </c>
      <c r="S314" s="91">
        <f>IF(ISERROR(Table13[[#This Row],[W Inner]]),Table13[[#This Row],[W Outer]],IF(AND(Table13[[#This Row],[W Inner]]&gt;0,Table13[[#This Row],[W Inner]]&lt;&gt;"0"),Table13[[#This Row],[W Inner]],Table13[[#This Row],[W Outer]]))</f>
        <v>10</v>
      </c>
      <c r="T314" s="86"/>
      <c r="U3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4" s="49">
        <f>IF(Table13[[#This Row],[Zamówienie - Ilosc SKU '[Szt']]]=0,0,MOD(Table13[[#This Row],[Zamówienie - Ilosc SKU '[Szt']]],Table13[[#This Row],[Min. Ilość Zam. Sku]])-0.5)</f>
        <v>0</v>
      </c>
      <c r="W314" s="31">
        <f>Table13[[#This Row],[Сena SKU Po Wszystkich Rabatach]]*U314</f>
        <v>0</v>
      </c>
      <c r="X314" s="33" t="str">
        <f>IF(Table13[[#This Row],[Zamówienie - Ilosc SKU '[Szt']]]=0,"Niezamówione produkty","Zamówione produkty")</f>
        <v>Niezamówione produkty</v>
      </c>
      <c r="Y314" s="34" t="s">
        <v>90</v>
      </c>
      <c r="Z314" s="34">
        <v>10</v>
      </c>
      <c r="AA314" s="34">
        <v>190</v>
      </c>
      <c r="AB314" s="34">
        <v>950</v>
      </c>
      <c r="AC314" s="34">
        <f>+Table13[[#This Row],[Na Palecie]]/Table13[[#This Row],[W Outer]]</f>
        <v>95</v>
      </c>
      <c r="AD314" s="34">
        <f>+Table13[[#This Row],[Na Palecie]]/Table13[[#This Row],[Na 
Warstwie]]</f>
        <v>5</v>
      </c>
      <c r="AE314" s="37" t="s">
        <v>6256</v>
      </c>
      <c r="AF314" s="37" t="s">
        <v>90</v>
      </c>
      <c r="AG314" s="37" t="s">
        <v>6471</v>
      </c>
      <c r="AH314" s="37" t="s">
        <v>6472</v>
      </c>
      <c r="AI314" s="37"/>
      <c r="AJ314" s="37" t="s">
        <v>6697</v>
      </c>
      <c r="AK314" s="37" t="s">
        <v>1020</v>
      </c>
      <c r="AL314" s="37" t="str">
        <f>_xlfn.XLOOKUP(Table13[[#This Row],[Rabat Indywidualny]],'PC2 code'!A:A,'PC2 code'!B:B,0)</f>
        <v>00</v>
      </c>
      <c r="AM314" s="9"/>
      <c r="AP314" s="9"/>
    </row>
    <row r="315" spans="1:42" s="64" customFormat="1" ht="15.75" customHeight="1" x14ac:dyDescent="0.35">
      <c r="A315" s="73" t="s">
        <v>5555</v>
      </c>
      <c r="B315" s="73" t="str">
        <f>TEXT(Table13[[#This Row],[Kod EAN 
(Sku)]],"0000000000000")</f>
        <v>3086123773486</v>
      </c>
      <c r="C315" s="78" t="str">
        <f>IF(AND(Table13[[#This Row],[Kod EAN 
(Szt)]]&lt;&gt;0,Table13[[#This Row],[Kod EAN 
(Szt)]]&lt;&gt;"0"),TEXT(Table13[[#This Row],[Kod EAN 
(Szt)]],"0000000000000"),"")</f>
        <v>3086123693395</v>
      </c>
      <c r="D315" s="79" t="s">
        <v>6051</v>
      </c>
      <c r="E315" s="27" t="s">
        <v>7</v>
      </c>
      <c r="F315" s="28" t="s">
        <v>89</v>
      </c>
      <c r="G315" s="29"/>
      <c r="H315" s="66">
        <v>83.3</v>
      </c>
      <c r="I315" s="67"/>
      <c r="J315" s="51">
        <f>Table13[[#This Row],[Cena Netto]]*(1-Table13[[#This Row],[Rabat Długoterminowy]])</f>
        <v>83.3</v>
      </c>
      <c r="K315" s="80">
        <f>IF(TRIM($D$8)='Payment Term'!A$1,1-(1-$D$9)*(1-2%),$D$9)</f>
        <v>0.25</v>
      </c>
      <c r="L315" s="35">
        <v>0.05</v>
      </c>
      <c r="M315" s="81">
        <f>1-(1-Table13[[#This Row],[Rabat Długoterminowy]])*(1-Table13[[#This Row],[Dodatkowy rabat kwartału (składany)]])</f>
        <v>5.0000000000000044E-2</v>
      </c>
      <c r="N315" s="52">
        <v>0</v>
      </c>
      <c r="O315" s="31">
        <f>ROUND(Table13[[#This Row],[Cena Netto Po Rabacie Długoterminowym]]*(1-Table13[[#This Row],[Rabat Podstawowy]])*(1-Table13[[#This Row],[Dodatkowy rabat kwartału (składany)]])*(1-Table13[[#This Row],[Rabat Indywidualny]]),2)</f>
        <v>59.35</v>
      </c>
      <c r="P315" s="31">
        <f>Table13[[#This Row],[Сena SKU Po Wszystkich Rabatach]]/Table13[[#This Row],[Szt/
Opak.]]</f>
        <v>4.9458333333333337</v>
      </c>
      <c r="Q315" s="94" t="s">
        <v>2444</v>
      </c>
      <c r="R315" s="36" t="s">
        <v>6200</v>
      </c>
      <c r="S315" s="91">
        <f>IF(ISERROR(Table13[[#This Row],[W Inner]]),Table13[[#This Row],[W Outer]],IF(AND(Table13[[#This Row],[W Inner]]&gt;0,Table13[[#This Row],[W Inner]]&lt;&gt;"0"),Table13[[#This Row],[W Inner]],Table13[[#This Row],[W Outer]]))</f>
        <v>18</v>
      </c>
      <c r="T315" s="86"/>
      <c r="U3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5" s="49">
        <f>IF(Table13[[#This Row],[Zamówienie - Ilosc SKU '[Szt']]]=0,0,MOD(Table13[[#This Row],[Zamówienie - Ilosc SKU '[Szt']]],Table13[[#This Row],[Min. Ilość Zam. Sku]])-0.5)</f>
        <v>0</v>
      </c>
      <c r="W315" s="31">
        <f>Table13[[#This Row],[Сena SKU Po Wszystkich Rabatach]]*U315</f>
        <v>0</v>
      </c>
      <c r="X315" s="33" t="str">
        <f>IF(Table13[[#This Row],[Zamówienie - Ilosc SKU '[Szt']]]=0,"Niezamówione produkty","Zamówione produkty")</f>
        <v>Niezamówione produkty</v>
      </c>
      <c r="Y315" s="34" t="s">
        <v>90</v>
      </c>
      <c r="Z315" s="34">
        <v>18</v>
      </c>
      <c r="AA315" s="34">
        <v>306</v>
      </c>
      <c r="AB315" s="34">
        <v>1836</v>
      </c>
      <c r="AC315" s="34">
        <f>+Table13[[#This Row],[Na Palecie]]/Table13[[#This Row],[W Outer]]</f>
        <v>102</v>
      </c>
      <c r="AD315" s="34">
        <f>+Table13[[#This Row],[Na Palecie]]/Table13[[#This Row],[Na 
Warstwie]]</f>
        <v>6</v>
      </c>
      <c r="AE315" s="37" t="s">
        <v>6257</v>
      </c>
      <c r="AF315" s="37" t="s">
        <v>6323</v>
      </c>
      <c r="AG315" s="37" t="s">
        <v>6473</v>
      </c>
      <c r="AH315" s="37" t="s">
        <v>6474</v>
      </c>
      <c r="AI315" s="37"/>
      <c r="AJ315" s="37" t="s">
        <v>6697</v>
      </c>
      <c r="AK315" s="37" t="s">
        <v>1020</v>
      </c>
      <c r="AL315" s="37" t="str">
        <f>_xlfn.XLOOKUP(Table13[[#This Row],[Rabat Indywidualny]],'PC2 code'!A:A,'PC2 code'!B:B,0)</f>
        <v>00</v>
      </c>
      <c r="AM315" s="9"/>
      <c r="AP315" s="9"/>
    </row>
    <row r="316" spans="1:42" s="64" customFormat="1" ht="15.75" customHeight="1" x14ac:dyDescent="0.35">
      <c r="A316" s="73" t="s">
        <v>5556</v>
      </c>
      <c r="B316" s="73" t="str">
        <f>TEXT(Table13[[#This Row],[Kod EAN 
(Sku)]],"0000000000000")</f>
        <v>3270220027454</v>
      </c>
      <c r="C316" s="78" t="str">
        <f>IF(AND(Table13[[#This Row],[Kod EAN 
(Szt)]]&lt;&gt;0,Table13[[#This Row],[Kod EAN 
(Szt)]]&lt;&gt;"0"),TEXT(Table13[[#This Row],[Kod EAN 
(Szt)]],"0000000000000"),"")</f>
        <v/>
      </c>
      <c r="D316" s="79" t="s">
        <v>6052</v>
      </c>
      <c r="E316" s="27" t="s">
        <v>7</v>
      </c>
      <c r="F316" s="28" t="s">
        <v>89</v>
      </c>
      <c r="G316" s="29"/>
      <c r="H316" s="66">
        <v>4.3499999999999996</v>
      </c>
      <c r="I316" s="67"/>
      <c r="J316" s="51">
        <f>Table13[[#This Row],[Cena Netto]]*(1-Table13[[#This Row],[Rabat Długoterminowy]])</f>
        <v>4.3499999999999996</v>
      </c>
      <c r="K316" s="80">
        <f>IF(TRIM($D$8)='Payment Term'!A$1,1-(1-$D$9)*(1-2%),$D$9)</f>
        <v>0.25</v>
      </c>
      <c r="L316" s="35">
        <v>0.05</v>
      </c>
      <c r="M316" s="81">
        <f>1-(1-Table13[[#This Row],[Rabat Długoterminowy]])*(1-Table13[[#This Row],[Dodatkowy rabat kwartału (składany)]])</f>
        <v>5.0000000000000044E-2</v>
      </c>
      <c r="N316" s="52">
        <v>0</v>
      </c>
      <c r="O316" s="31">
        <f>ROUND(Table13[[#This Row],[Cena Netto Po Rabacie Długoterminowym]]*(1-Table13[[#This Row],[Rabat Podstawowy]])*(1-Table13[[#This Row],[Dodatkowy rabat kwartału (składany)]])*(1-Table13[[#This Row],[Rabat Indywidualny]]),2)</f>
        <v>3.1</v>
      </c>
      <c r="P316" s="31">
        <f>Table13[[#This Row],[Сena SKU Po Wszystkich Rabatach]]/Table13[[#This Row],[Szt/
Opak.]]</f>
        <v>0.25833333333333336</v>
      </c>
      <c r="Q316" s="94" t="s">
        <v>2444</v>
      </c>
      <c r="R316" s="36" t="s">
        <v>2444</v>
      </c>
      <c r="S316" s="91" t="str">
        <f>IF(ISERROR(Table13[[#This Row],[W Inner]]),Table13[[#This Row],[W Outer]],IF(AND(Table13[[#This Row],[W Inner]]&gt;0,Table13[[#This Row],[W Inner]]&lt;&gt;"0"),Table13[[#This Row],[W Inner]],Table13[[#This Row],[W Outer]]))</f>
        <v>12</v>
      </c>
      <c r="T316" s="86"/>
      <c r="U3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6" s="49">
        <f>IF(Table13[[#This Row],[Zamówienie - Ilosc SKU '[Szt']]]=0,0,MOD(Table13[[#This Row],[Zamówienie - Ilosc SKU '[Szt']]],Table13[[#This Row],[Min. Ilość Zam. Sku]])-0.5)</f>
        <v>0</v>
      </c>
      <c r="W316" s="31">
        <f>Table13[[#This Row],[Сena SKU Po Wszystkich Rabatach]]*U316</f>
        <v>0</v>
      </c>
      <c r="X316" s="33" t="str">
        <f>IF(Table13[[#This Row],[Zamówienie - Ilosc SKU '[Szt']]]=0,"Niezamówione produkty","Zamówione produkty")</f>
        <v>Niezamówione produkty</v>
      </c>
      <c r="Y316" s="34" t="s">
        <v>2444</v>
      </c>
      <c r="Z316" s="34">
        <v>3456</v>
      </c>
      <c r="AA316" s="34">
        <v>17280</v>
      </c>
      <c r="AB316" s="34">
        <v>51840</v>
      </c>
      <c r="AC316" s="34">
        <f>+Table13[[#This Row],[Na Palecie]]/Table13[[#This Row],[W Outer]]</f>
        <v>15</v>
      </c>
      <c r="AD316" s="34">
        <f>+Table13[[#This Row],[Na Palecie]]/Table13[[#This Row],[Na 
Warstwie]]</f>
        <v>3</v>
      </c>
      <c r="AE316" s="37" t="s">
        <v>6258</v>
      </c>
      <c r="AF316" s="37" t="s">
        <v>90</v>
      </c>
      <c r="AG316" s="37" t="s">
        <v>6475</v>
      </c>
      <c r="AH316" s="37" t="s">
        <v>6476</v>
      </c>
      <c r="AI316" s="37"/>
      <c r="AJ316" s="37" t="s">
        <v>6697</v>
      </c>
      <c r="AK316" s="37" t="s">
        <v>1055</v>
      </c>
      <c r="AL316" s="37" t="str">
        <f>_xlfn.XLOOKUP(Table13[[#This Row],[Rabat Indywidualny]],'PC2 code'!A:A,'PC2 code'!B:B,0)</f>
        <v>00</v>
      </c>
      <c r="AM316" s="9"/>
      <c r="AP316" s="9"/>
    </row>
    <row r="317" spans="1:42" s="64" customFormat="1" ht="15.75" customHeight="1" x14ac:dyDescent="0.35">
      <c r="A317" s="73" t="s">
        <v>5557</v>
      </c>
      <c r="B317" s="73" t="str">
        <f>TEXT(Table13[[#This Row],[Kod EAN 
(Sku)]],"0000000000000")</f>
        <v>3270220027478</v>
      </c>
      <c r="C317" s="78" t="str">
        <f>IF(AND(Table13[[#This Row],[Kod EAN 
(Szt)]]&lt;&gt;0,Table13[[#This Row],[Kod EAN 
(Szt)]]&lt;&gt;"0"),TEXT(Table13[[#This Row],[Kod EAN 
(Szt)]],"0000000000000"),"")</f>
        <v/>
      </c>
      <c r="D317" s="79" t="s">
        <v>6053</v>
      </c>
      <c r="E317" s="27" t="s">
        <v>7</v>
      </c>
      <c r="F317" s="28" t="s">
        <v>89</v>
      </c>
      <c r="G317" s="29"/>
      <c r="H317" s="66">
        <v>4.3499999999999996</v>
      </c>
      <c r="I317" s="67"/>
      <c r="J317" s="51">
        <f>Table13[[#This Row],[Cena Netto]]*(1-Table13[[#This Row],[Rabat Długoterminowy]])</f>
        <v>4.3499999999999996</v>
      </c>
      <c r="K317" s="80">
        <f>IF(TRIM($D$8)='Payment Term'!A$1,1-(1-$D$9)*(1-2%),$D$9)</f>
        <v>0.25</v>
      </c>
      <c r="L317" s="35">
        <v>0.05</v>
      </c>
      <c r="M317" s="81">
        <f>1-(1-Table13[[#This Row],[Rabat Długoterminowy]])*(1-Table13[[#This Row],[Dodatkowy rabat kwartału (składany)]])</f>
        <v>5.0000000000000044E-2</v>
      </c>
      <c r="N317" s="52">
        <v>0</v>
      </c>
      <c r="O317" s="31">
        <f>ROUND(Table13[[#This Row],[Cena Netto Po Rabacie Długoterminowym]]*(1-Table13[[#This Row],[Rabat Podstawowy]])*(1-Table13[[#This Row],[Dodatkowy rabat kwartału (składany)]])*(1-Table13[[#This Row],[Rabat Indywidualny]]),2)</f>
        <v>3.1</v>
      </c>
      <c r="P317" s="31">
        <f>Table13[[#This Row],[Сena SKU Po Wszystkich Rabatach]]/Table13[[#This Row],[Szt/
Opak.]]</f>
        <v>0.25833333333333336</v>
      </c>
      <c r="Q317" s="94" t="s">
        <v>2444</v>
      </c>
      <c r="R317" s="36" t="s">
        <v>2444</v>
      </c>
      <c r="S317" s="91" t="str">
        <f>IF(ISERROR(Table13[[#This Row],[W Inner]]),Table13[[#This Row],[W Outer]],IF(AND(Table13[[#This Row],[W Inner]]&gt;0,Table13[[#This Row],[W Inner]]&lt;&gt;"0"),Table13[[#This Row],[W Inner]],Table13[[#This Row],[W Outer]]))</f>
        <v>12</v>
      </c>
      <c r="T317" s="86"/>
      <c r="U3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7" s="49">
        <f>IF(Table13[[#This Row],[Zamówienie - Ilosc SKU '[Szt']]]=0,0,MOD(Table13[[#This Row],[Zamówienie - Ilosc SKU '[Szt']]],Table13[[#This Row],[Min. Ilość Zam. Sku]])-0.5)</f>
        <v>0</v>
      </c>
      <c r="W317" s="31">
        <f>Table13[[#This Row],[Сena SKU Po Wszystkich Rabatach]]*U317</f>
        <v>0</v>
      </c>
      <c r="X317" s="33" t="str">
        <f>IF(Table13[[#This Row],[Zamówienie - Ilosc SKU '[Szt']]]=0,"Niezamówione produkty","Zamówione produkty")</f>
        <v>Niezamówione produkty</v>
      </c>
      <c r="Y317" s="34" t="s">
        <v>2444</v>
      </c>
      <c r="Z317" s="34">
        <v>3456</v>
      </c>
      <c r="AA317" s="34">
        <v>17280</v>
      </c>
      <c r="AB317" s="34">
        <v>51840</v>
      </c>
      <c r="AC317" s="34">
        <f>+Table13[[#This Row],[Na Palecie]]/Table13[[#This Row],[W Outer]]</f>
        <v>15</v>
      </c>
      <c r="AD317" s="34">
        <f>+Table13[[#This Row],[Na Palecie]]/Table13[[#This Row],[Na 
Warstwie]]</f>
        <v>3</v>
      </c>
      <c r="AE317" s="37" t="s">
        <v>6259</v>
      </c>
      <c r="AF317" s="37" t="s">
        <v>90</v>
      </c>
      <c r="AG317" s="37" t="s">
        <v>6477</v>
      </c>
      <c r="AH317" s="37" t="s">
        <v>6478</v>
      </c>
      <c r="AI317" s="37"/>
      <c r="AJ317" s="37" t="s">
        <v>6697</v>
      </c>
      <c r="AK317" s="37" t="s">
        <v>1055</v>
      </c>
      <c r="AL317" s="37" t="str">
        <f>_xlfn.XLOOKUP(Table13[[#This Row],[Rabat Indywidualny]],'PC2 code'!A:A,'PC2 code'!B:B,0)</f>
        <v>00</v>
      </c>
      <c r="AM317" s="9"/>
      <c r="AP317" s="9"/>
    </row>
    <row r="318" spans="1:42" s="64" customFormat="1" ht="15.75" customHeight="1" x14ac:dyDescent="0.35">
      <c r="A318" s="73" t="s">
        <v>5558</v>
      </c>
      <c r="B318" s="73" t="str">
        <f>TEXT(Table13[[#This Row],[Kod EAN 
(Sku)]],"0000000000000")</f>
        <v>3086123776074</v>
      </c>
      <c r="C318" s="78" t="str">
        <f>IF(AND(Table13[[#This Row],[Kod EAN 
(Szt)]]&lt;&gt;0,Table13[[#This Row],[Kod EAN 
(Szt)]]&lt;&gt;"0"),TEXT(Table13[[#This Row],[Kod EAN 
(Szt)]],"0000000000000"),"")</f>
        <v/>
      </c>
      <c r="D318" s="79" t="s">
        <v>6054</v>
      </c>
      <c r="E318" s="27" t="s">
        <v>7</v>
      </c>
      <c r="F318" s="28" t="s">
        <v>89</v>
      </c>
      <c r="G318" s="29"/>
      <c r="H318" s="66">
        <v>6.66</v>
      </c>
      <c r="I318" s="67"/>
      <c r="J318" s="51">
        <f>Table13[[#This Row],[Cena Netto]]*(1-Table13[[#This Row],[Rabat Długoterminowy]])</f>
        <v>6.66</v>
      </c>
      <c r="K318" s="80">
        <f>IF(TRIM($D$8)='Payment Term'!A$1,1-(1-$D$9)*(1-2%),$D$9)</f>
        <v>0.25</v>
      </c>
      <c r="L318" s="35">
        <v>0.05</v>
      </c>
      <c r="M318" s="81">
        <f>1-(1-Table13[[#This Row],[Rabat Długoterminowy]])*(1-Table13[[#This Row],[Dodatkowy rabat kwartału (składany)]])</f>
        <v>5.0000000000000044E-2</v>
      </c>
      <c r="N318" s="52">
        <v>0</v>
      </c>
      <c r="O318" s="31">
        <f>ROUND(Table13[[#This Row],[Cena Netto Po Rabacie Długoterminowym]]*(1-Table13[[#This Row],[Rabat Podstawowy]])*(1-Table13[[#This Row],[Dodatkowy rabat kwartału (składany)]])*(1-Table13[[#This Row],[Rabat Indywidualny]]),2)</f>
        <v>4.75</v>
      </c>
      <c r="P318" s="31">
        <f>Table13[[#This Row],[Сena SKU Po Wszystkich Rabatach]]/Table13[[#This Row],[Szt/
Opak.]]</f>
        <v>0.3392857142857143</v>
      </c>
      <c r="Q318" s="94" t="s">
        <v>2448</v>
      </c>
      <c r="R318" s="36" t="s">
        <v>2470</v>
      </c>
      <c r="S318" s="91">
        <f>IF(ISERROR(Table13[[#This Row],[W Inner]]),Table13[[#This Row],[W Outer]],IF(AND(Table13[[#This Row],[W Inner]]&gt;0,Table13[[#This Row],[W Inner]]&lt;&gt;"0"),Table13[[#This Row],[W Inner]],Table13[[#This Row],[W Outer]]))</f>
        <v>25</v>
      </c>
      <c r="T318" s="86"/>
      <c r="U3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8" s="49">
        <f>IF(Table13[[#This Row],[Zamówienie - Ilosc SKU '[Szt']]]=0,0,MOD(Table13[[#This Row],[Zamówienie - Ilosc SKU '[Szt']]],Table13[[#This Row],[Min. Ilość Zam. Sku]])-0.5)</f>
        <v>0</v>
      </c>
      <c r="W318" s="31">
        <f>Table13[[#This Row],[Сena SKU Po Wszystkich Rabatach]]*U318</f>
        <v>0</v>
      </c>
      <c r="X318" s="33" t="str">
        <f>IF(Table13[[#This Row],[Zamówienie - Ilosc SKU '[Szt']]]=0,"Niezamówione produkty","Zamówione produkty")</f>
        <v>Niezamówione produkty</v>
      </c>
      <c r="Y318" s="34" t="s">
        <v>90</v>
      </c>
      <c r="Z318" s="34">
        <v>25</v>
      </c>
      <c r="AA318" s="34">
        <v>700</v>
      </c>
      <c r="AB318" s="34">
        <v>6300</v>
      </c>
      <c r="AC318" s="34">
        <f>+Table13[[#This Row],[Na Palecie]]/Table13[[#This Row],[W Outer]]</f>
        <v>252</v>
      </c>
      <c r="AD318" s="34">
        <f>+Table13[[#This Row],[Na Palecie]]/Table13[[#This Row],[Na 
Warstwie]]</f>
        <v>9</v>
      </c>
      <c r="AE318" s="37" t="s">
        <v>6260</v>
      </c>
      <c r="AF318" s="37" t="s">
        <v>90</v>
      </c>
      <c r="AG318" s="37" t="s">
        <v>6479</v>
      </c>
      <c r="AH318" s="37" t="s">
        <v>6480</v>
      </c>
      <c r="AI318" s="37"/>
      <c r="AJ318" s="37" t="s">
        <v>6697</v>
      </c>
      <c r="AK318" s="37" t="s">
        <v>1055</v>
      </c>
      <c r="AL318" s="37" t="str">
        <f>_xlfn.XLOOKUP(Table13[[#This Row],[Rabat Indywidualny]],'PC2 code'!A:A,'PC2 code'!B:B,0)</f>
        <v>00</v>
      </c>
      <c r="AM318" s="9"/>
      <c r="AP318" s="9"/>
    </row>
    <row r="319" spans="1:42" s="64" customFormat="1" ht="15.75" customHeight="1" x14ac:dyDescent="0.35">
      <c r="A319" s="73" t="s">
        <v>5559</v>
      </c>
      <c r="B319" s="73" t="str">
        <f>TEXT(Table13[[#This Row],[Kod EAN 
(Sku)]],"0000000000000")</f>
        <v>3086123777460</v>
      </c>
      <c r="C319" s="78" t="str">
        <f>IF(AND(Table13[[#This Row],[Kod EAN 
(Szt)]]&lt;&gt;0,Table13[[#This Row],[Kod EAN 
(Szt)]]&lt;&gt;"0"),TEXT(Table13[[#This Row],[Kod EAN 
(Szt)]],"0000000000000"),"")</f>
        <v/>
      </c>
      <c r="D319" s="79" t="s">
        <v>6055</v>
      </c>
      <c r="E319" s="27" t="s">
        <v>7</v>
      </c>
      <c r="F319" s="28" t="s">
        <v>89</v>
      </c>
      <c r="G319" s="29"/>
      <c r="H319" s="66">
        <v>15.08</v>
      </c>
      <c r="I319" s="67"/>
      <c r="J319" s="51">
        <f>Table13[[#This Row],[Cena Netto]]*(1-Table13[[#This Row],[Rabat Długoterminowy]])</f>
        <v>15.08</v>
      </c>
      <c r="K319" s="80">
        <f>IF(TRIM($D$8)='Payment Term'!A$1,1-(1-$D$9)*(1-2%),$D$9)</f>
        <v>0.25</v>
      </c>
      <c r="L319" s="35">
        <v>0.05</v>
      </c>
      <c r="M319" s="81">
        <f>1-(1-Table13[[#This Row],[Rabat Długoterminowy]])*(1-Table13[[#This Row],[Dodatkowy rabat kwartału (składany)]])</f>
        <v>5.0000000000000044E-2</v>
      </c>
      <c r="N319" s="52">
        <v>0</v>
      </c>
      <c r="O319" s="31">
        <f>ROUND(Table13[[#This Row],[Cena Netto Po Rabacie Długoterminowym]]*(1-Table13[[#This Row],[Rabat Podstawowy]])*(1-Table13[[#This Row],[Dodatkowy rabat kwartału (składany)]])*(1-Table13[[#This Row],[Rabat Indywidualny]]),2)</f>
        <v>10.74</v>
      </c>
      <c r="P319" s="31">
        <f>Table13[[#This Row],[Сena SKU Po Wszystkich Rabatach]]/Table13[[#This Row],[Szt/
Opak.]]</f>
        <v>0.89500000000000002</v>
      </c>
      <c r="Q319" s="94" t="s">
        <v>2444</v>
      </c>
      <c r="R319" s="36" t="s">
        <v>2444</v>
      </c>
      <c r="S319" s="91" t="str">
        <f>IF(ISERROR(Table13[[#This Row],[W Inner]]),Table13[[#This Row],[W Outer]],IF(AND(Table13[[#This Row],[W Inner]]&gt;0,Table13[[#This Row],[W Inner]]&lt;&gt;"0"),Table13[[#This Row],[W Inner]],Table13[[#This Row],[W Outer]]))</f>
        <v>12</v>
      </c>
      <c r="T319" s="86"/>
      <c r="U3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19" s="49">
        <f>IF(Table13[[#This Row],[Zamówienie - Ilosc SKU '[Szt']]]=0,0,MOD(Table13[[#This Row],[Zamówienie - Ilosc SKU '[Szt']]],Table13[[#This Row],[Min. Ilość Zam. Sku]])-0.5)</f>
        <v>0</v>
      </c>
      <c r="W319" s="31">
        <f>Table13[[#This Row],[Сena SKU Po Wszystkich Rabatach]]*U319</f>
        <v>0</v>
      </c>
      <c r="X319" s="33" t="str">
        <f>IF(Table13[[#This Row],[Zamówienie - Ilosc SKU '[Szt']]]=0,"Niezamówione produkty","Zamówione produkty")</f>
        <v>Niezamówione produkty</v>
      </c>
      <c r="Y319" s="34" t="s">
        <v>2444</v>
      </c>
      <c r="Z319" s="34">
        <v>288</v>
      </c>
      <c r="AA319" s="34">
        <v>2304</v>
      </c>
      <c r="AB319" s="34">
        <v>9216</v>
      </c>
      <c r="AC319" s="34">
        <f>+Table13[[#This Row],[Na Palecie]]/Table13[[#This Row],[W Outer]]</f>
        <v>32</v>
      </c>
      <c r="AD319" s="34">
        <f>+Table13[[#This Row],[Na Palecie]]/Table13[[#This Row],[Na 
Warstwie]]</f>
        <v>4</v>
      </c>
      <c r="AE319" s="37" t="s">
        <v>6261</v>
      </c>
      <c r="AF319" s="37" t="s">
        <v>90</v>
      </c>
      <c r="AG319" s="37" t="s">
        <v>6481</v>
      </c>
      <c r="AH319" s="37" t="s">
        <v>6482</v>
      </c>
      <c r="AI319" s="37"/>
      <c r="AJ319" s="37" t="s">
        <v>6697</v>
      </c>
      <c r="AK319" s="37" t="s">
        <v>6701</v>
      </c>
      <c r="AL319" s="37" t="str">
        <f>_xlfn.XLOOKUP(Table13[[#This Row],[Rabat Indywidualny]],'PC2 code'!A:A,'PC2 code'!B:B,0)</f>
        <v>00</v>
      </c>
      <c r="AM319" s="9"/>
      <c r="AP319" s="9"/>
    </row>
    <row r="320" spans="1:42" s="64" customFormat="1" ht="15.75" customHeight="1" x14ac:dyDescent="0.35">
      <c r="A320" s="73" t="s">
        <v>5560</v>
      </c>
      <c r="B320" s="73" t="str">
        <f>TEXT(Table13[[#This Row],[Kod EAN 
(Sku)]],"0000000000000")</f>
        <v>3086123388536</v>
      </c>
      <c r="C320" s="78" t="str">
        <f>IF(AND(Table13[[#This Row],[Kod EAN 
(Szt)]]&lt;&gt;0,Table13[[#This Row],[Kod EAN 
(Szt)]]&lt;&gt;"0"),TEXT(Table13[[#This Row],[Kod EAN 
(Szt)]],"0000000000000"),"")</f>
        <v/>
      </c>
      <c r="D320" s="79" t="s">
        <v>1069</v>
      </c>
      <c r="E320" s="27" t="s">
        <v>7</v>
      </c>
      <c r="F320" s="28" t="s">
        <v>1070</v>
      </c>
      <c r="G320" s="29"/>
      <c r="H320" s="66">
        <v>3.52</v>
      </c>
      <c r="I320" s="67"/>
      <c r="J320" s="51">
        <f>Table13[[#This Row],[Cena Netto]]*(1-Table13[[#This Row],[Rabat Długoterminowy]])</f>
        <v>3.52</v>
      </c>
      <c r="K320" s="80">
        <f>IF(TRIM($D$8)='Payment Term'!A$1,1-(1-$D$9)*(1-2%),$D$9)</f>
        <v>0.25</v>
      </c>
      <c r="L320" s="35">
        <v>0.15</v>
      </c>
      <c r="M320" s="81">
        <f>1-(1-Table13[[#This Row],[Rabat Długoterminowy]])*(1-Table13[[#This Row],[Dodatkowy rabat kwartału (składany)]])</f>
        <v>0.15000000000000002</v>
      </c>
      <c r="N320" s="52">
        <v>0</v>
      </c>
      <c r="O320" s="31">
        <f>ROUND(Table13[[#This Row],[Cena Netto Po Rabacie Długoterminowym]]*(1-Table13[[#This Row],[Rabat Podstawowy]])*(1-Table13[[#This Row],[Dodatkowy rabat kwartału (składany)]])*(1-Table13[[#This Row],[Rabat Indywidualny]]),2)</f>
        <v>2.2400000000000002</v>
      </c>
      <c r="P320" s="31">
        <f>Table13[[#This Row],[Сena SKU Po Wszystkich Rabatach]]/Table13[[#This Row],[Szt/
Opak.]]</f>
        <v>2.2400000000000002</v>
      </c>
      <c r="Q320" s="94" t="s">
        <v>6200</v>
      </c>
      <c r="R320" s="36" t="s">
        <v>2470</v>
      </c>
      <c r="S320" s="91">
        <f>IF(ISERROR(Table13[[#This Row],[W Inner]]),Table13[[#This Row],[W Outer]],IF(AND(Table13[[#This Row],[W Inner]]&gt;0,Table13[[#This Row],[W Inner]]&lt;&gt;"0"),Table13[[#This Row],[W Inner]],Table13[[#This Row],[W Outer]]))</f>
        <v>25</v>
      </c>
      <c r="T320" s="86"/>
      <c r="U3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0" s="49">
        <f>IF(Table13[[#This Row],[Zamówienie - Ilosc SKU '[Szt']]]=0,0,MOD(Table13[[#This Row],[Zamówienie - Ilosc SKU '[Szt']]],Table13[[#This Row],[Min. Ilość Zam. Sku]])-0.5)</f>
        <v>0</v>
      </c>
      <c r="W320" s="31">
        <f>Table13[[#This Row],[Сena SKU Po Wszystkich Rabatach]]*U320</f>
        <v>0</v>
      </c>
      <c r="X320" s="33" t="str">
        <f>IF(Table13[[#This Row],[Zamówienie - Ilosc SKU '[Szt']]]=0,"Niezamówione produkty","Zamówione produkty")</f>
        <v>Niezamówione produkty</v>
      </c>
      <c r="Y320" s="34" t="s">
        <v>90</v>
      </c>
      <c r="Z320" s="34">
        <v>25</v>
      </c>
      <c r="AA320" s="34">
        <v>500</v>
      </c>
      <c r="AB320" s="34">
        <v>3500</v>
      </c>
      <c r="AC320" s="34">
        <f>+Table13[[#This Row],[Na Palecie]]/Table13[[#This Row],[W Outer]]</f>
        <v>140</v>
      </c>
      <c r="AD320" s="34">
        <f>+Table13[[#This Row],[Na Palecie]]/Table13[[#This Row],[Na 
Warstwie]]</f>
        <v>7</v>
      </c>
      <c r="AE320" s="37" t="s">
        <v>1071</v>
      </c>
      <c r="AF320" s="37" t="s">
        <v>90</v>
      </c>
      <c r="AG320" s="37" t="s">
        <v>1072</v>
      </c>
      <c r="AH320" s="37" t="s">
        <v>1073</v>
      </c>
      <c r="AI320" s="37"/>
      <c r="AJ320" s="37" t="s">
        <v>6702</v>
      </c>
      <c r="AK320" s="37" t="s">
        <v>1074</v>
      </c>
      <c r="AL320" s="37" t="str">
        <f>_xlfn.XLOOKUP(Table13[[#This Row],[Rabat Indywidualny]],'PC2 code'!A:A,'PC2 code'!B:B,0)</f>
        <v>00</v>
      </c>
      <c r="AM320" s="9"/>
      <c r="AP320" s="9"/>
    </row>
    <row r="321" spans="1:42" s="64" customFormat="1" ht="15.75" customHeight="1" x14ac:dyDescent="0.35">
      <c r="A321" s="73" t="s">
        <v>5561</v>
      </c>
      <c r="B321" s="73" t="str">
        <f>TEXT(Table13[[#This Row],[Kod EAN 
(Sku)]],"0000000000000")</f>
        <v>3086123504219</v>
      </c>
      <c r="C321" s="78" t="str">
        <f>IF(AND(Table13[[#This Row],[Kod EAN 
(Szt)]]&lt;&gt;0,Table13[[#This Row],[Kod EAN 
(Szt)]]&lt;&gt;"0"),TEXT(Table13[[#This Row],[Kod EAN 
(Szt)]],"0000000000000"),"")</f>
        <v/>
      </c>
      <c r="D321" s="79" t="s">
        <v>1075</v>
      </c>
      <c r="E321" s="27" t="s">
        <v>7</v>
      </c>
      <c r="F321" s="28" t="s">
        <v>1070</v>
      </c>
      <c r="G321" s="29"/>
      <c r="H321" s="66">
        <v>6.91</v>
      </c>
      <c r="I321" s="67"/>
      <c r="J321" s="51">
        <f>Table13[[#This Row],[Cena Netto]]*(1-Table13[[#This Row],[Rabat Długoterminowy]])</f>
        <v>6.91</v>
      </c>
      <c r="K321" s="80">
        <f>IF(TRIM($D$8)='Payment Term'!A$1,1-(1-$D$9)*(1-2%),$D$9)</f>
        <v>0.25</v>
      </c>
      <c r="L321" s="35">
        <v>0.15</v>
      </c>
      <c r="M321" s="81">
        <f>1-(1-Table13[[#This Row],[Rabat Długoterminowy]])*(1-Table13[[#This Row],[Dodatkowy rabat kwartału (składany)]])</f>
        <v>0.15000000000000002</v>
      </c>
      <c r="N321" s="52">
        <v>0</v>
      </c>
      <c r="O321" s="31">
        <f>ROUND(Table13[[#This Row],[Cena Netto Po Rabacie Długoterminowym]]*(1-Table13[[#This Row],[Rabat Podstawowy]])*(1-Table13[[#This Row],[Dodatkowy rabat kwartału (składany)]])*(1-Table13[[#This Row],[Rabat Indywidualny]]),2)</f>
        <v>4.41</v>
      </c>
      <c r="P321" s="31">
        <f>Table13[[#This Row],[Сena SKU Po Wszystkich Rabatach]]/Table13[[#This Row],[Szt/
Opak.]]</f>
        <v>1.47</v>
      </c>
      <c r="Q321" s="94" t="s">
        <v>6203</v>
      </c>
      <c r="R321" s="36" t="s">
        <v>2470</v>
      </c>
      <c r="S321" s="91">
        <f>IF(ISERROR(Table13[[#This Row],[W Inner]]),Table13[[#This Row],[W Outer]],IF(AND(Table13[[#This Row],[W Inner]]&gt;0,Table13[[#This Row],[W Inner]]&lt;&gt;"0"),Table13[[#This Row],[W Inner]],Table13[[#This Row],[W Outer]]))</f>
        <v>25</v>
      </c>
      <c r="T321" s="86"/>
      <c r="U3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1" s="49">
        <f>IF(Table13[[#This Row],[Zamówienie - Ilosc SKU '[Szt']]]=0,0,MOD(Table13[[#This Row],[Zamówienie - Ilosc SKU '[Szt']]],Table13[[#This Row],[Min. Ilość Zam. Sku]])-0.5)</f>
        <v>0</v>
      </c>
      <c r="W321" s="31">
        <f>Table13[[#This Row],[Сena SKU Po Wszystkich Rabatach]]*U321</f>
        <v>0</v>
      </c>
      <c r="X321" s="33" t="str">
        <f>IF(Table13[[#This Row],[Zamówienie - Ilosc SKU '[Szt']]]=0,"Niezamówione produkty","Zamówione produkty")</f>
        <v>Niezamówione produkty</v>
      </c>
      <c r="Y321" s="34" t="s">
        <v>90</v>
      </c>
      <c r="Z321" s="34">
        <v>25</v>
      </c>
      <c r="AA321" s="34">
        <v>475</v>
      </c>
      <c r="AB321" s="34">
        <v>2375</v>
      </c>
      <c r="AC321" s="34">
        <f>+Table13[[#This Row],[Na Palecie]]/Table13[[#This Row],[W Outer]]</f>
        <v>95</v>
      </c>
      <c r="AD321" s="34">
        <f>+Table13[[#This Row],[Na Palecie]]/Table13[[#This Row],[Na 
Warstwie]]</f>
        <v>5</v>
      </c>
      <c r="AE321" s="37" t="s">
        <v>1076</v>
      </c>
      <c r="AF321" s="37" t="s">
        <v>90</v>
      </c>
      <c r="AG321" s="37" t="s">
        <v>1077</v>
      </c>
      <c r="AH321" s="37" t="s">
        <v>1078</v>
      </c>
      <c r="AI321" s="37"/>
      <c r="AJ321" s="37" t="s">
        <v>6702</v>
      </c>
      <c r="AK321" s="37" t="s">
        <v>1074</v>
      </c>
      <c r="AL321" s="37" t="str">
        <f>_xlfn.XLOOKUP(Table13[[#This Row],[Rabat Indywidualny]],'PC2 code'!A:A,'PC2 code'!B:B,0)</f>
        <v>00</v>
      </c>
      <c r="AM321" s="9"/>
      <c r="AP321" s="9"/>
    </row>
    <row r="322" spans="1:42" ht="15.75" customHeight="1" x14ac:dyDescent="0.35">
      <c r="A322" s="73" t="s">
        <v>5562</v>
      </c>
      <c r="B322" s="73" t="str">
        <f>TEXT(Table13[[#This Row],[Kod EAN 
(Sku)]],"0000000000000")</f>
        <v>3086123388512</v>
      </c>
      <c r="C322" s="78" t="str">
        <f>IF(AND(Table13[[#This Row],[Kod EAN 
(Szt)]]&lt;&gt;0,Table13[[#This Row],[Kod EAN 
(Szt)]]&lt;&gt;"0"),TEXT(Table13[[#This Row],[Kod EAN 
(Szt)]],"0000000000000"),"")</f>
        <v/>
      </c>
      <c r="D322" s="79" t="s">
        <v>1079</v>
      </c>
      <c r="E322" s="27" t="s">
        <v>7</v>
      </c>
      <c r="F322" s="28" t="s">
        <v>1070</v>
      </c>
      <c r="G322" s="29"/>
      <c r="H322" s="66">
        <v>24.12</v>
      </c>
      <c r="I322" s="67"/>
      <c r="J322" s="51">
        <f>Table13[[#This Row],[Cena Netto]]*(1-Table13[[#This Row],[Rabat Długoterminowy]])</f>
        <v>24.12</v>
      </c>
      <c r="K322" s="80">
        <f>IF(TRIM($D$8)='Payment Term'!A$1,1-(1-$D$9)*(1-2%),$D$9)</f>
        <v>0.25</v>
      </c>
      <c r="L322" s="35">
        <v>0.15</v>
      </c>
      <c r="M322" s="81">
        <f>1-(1-Table13[[#This Row],[Rabat Długoterminowy]])*(1-Table13[[#This Row],[Dodatkowy rabat kwartału (składany)]])</f>
        <v>0.15000000000000002</v>
      </c>
      <c r="N322" s="52">
        <v>0</v>
      </c>
      <c r="O322" s="31">
        <f>ROUND(Table13[[#This Row],[Cena Netto Po Rabacie Długoterminowym]]*(1-Table13[[#This Row],[Rabat Podstawowy]])*(1-Table13[[#This Row],[Dodatkowy rabat kwartału (składany)]])*(1-Table13[[#This Row],[Rabat Indywidualny]]),2)</f>
        <v>15.38</v>
      </c>
      <c r="P322" s="31">
        <f>Table13[[#This Row],[Сena SKU Po Wszystkich Rabatach]]/Table13[[#This Row],[Szt/
Opak.]]</f>
        <v>1.2816666666666667</v>
      </c>
      <c r="Q322" s="94" t="s">
        <v>2444</v>
      </c>
      <c r="R322" s="36" t="s">
        <v>6200</v>
      </c>
      <c r="S322" s="91">
        <f>IF(ISERROR(Table13[[#This Row],[W Inner]]),Table13[[#This Row],[W Outer]],IF(AND(Table13[[#This Row],[W Inner]]&gt;0,Table13[[#This Row],[W Inner]]&lt;&gt;"0"),Table13[[#This Row],[W Inner]],Table13[[#This Row],[W Outer]]))</f>
        <v>25</v>
      </c>
      <c r="T322" s="86"/>
      <c r="U3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2" s="49">
        <f>IF(Table13[[#This Row],[Zamówienie - Ilosc SKU '[Szt']]]=0,0,MOD(Table13[[#This Row],[Zamówienie - Ilosc SKU '[Szt']]],Table13[[#This Row],[Min. Ilość Zam. Sku]])-0.5)</f>
        <v>0</v>
      </c>
      <c r="W322" s="31">
        <f>Table13[[#This Row],[Сena SKU Po Wszystkich Rabatach]]*U322</f>
        <v>0</v>
      </c>
      <c r="X322" s="33" t="str">
        <f>IF(Table13[[#This Row],[Zamówienie - Ilosc SKU '[Szt']]]=0,"Niezamówione produkty","Zamówione produkty")</f>
        <v>Niezamówione produkty</v>
      </c>
      <c r="Y322" s="34" t="s">
        <v>90</v>
      </c>
      <c r="Z322" s="34">
        <v>25</v>
      </c>
      <c r="AA322" s="34">
        <v>300</v>
      </c>
      <c r="AB322" s="34">
        <v>1800</v>
      </c>
      <c r="AC322" s="34">
        <f>+Table13[[#This Row],[Na Palecie]]/Table13[[#This Row],[W Outer]]</f>
        <v>72</v>
      </c>
      <c r="AD322" s="34">
        <f>+Table13[[#This Row],[Na Palecie]]/Table13[[#This Row],[Na 
Warstwie]]</f>
        <v>6</v>
      </c>
      <c r="AE322" s="37" t="s">
        <v>1080</v>
      </c>
      <c r="AF322" s="37" t="s">
        <v>90</v>
      </c>
      <c r="AG322" s="37" t="s">
        <v>1081</v>
      </c>
      <c r="AH322" s="37" t="s">
        <v>1082</v>
      </c>
      <c r="AI322" s="37"/>
      <c r="AJ322" s="37" t="s">
        <v>6702</v>
      </c>
      <c r="AK322" s="37" t="s">
        <v>1074</v>
      </c>
      <c r="AL322" s="37" t="str">
        <f>_xlfn.XLOOKUP(Table13[[#This Row],[Rabat Indywidualny]],'PC2 code'!A:A,'PC2 code'!B:B,0)</f>
        <v>00</v>
      </c>
    </row>
    <row r="323" spans="1:42" s="64" customFormat="1" ht="15.75" customHeight="1" x14ac:dyDescent="0.35">
      <c r="A323" s="73" t="s">
        <v>5563</v>
      </c>
      <c r="B323" s="73" t="str">
        <f>TEXT(Table13[[#This Row],[Kod EAN 
(Sku)]],"0000000000000")</f>
        <v>3086123388550</v>
      </c>
      <c r="C323" s="78" t="str">
        <f>IF(AND(Table13[[#This Row],[Kod EAN 
(Szt)]]&lt;&gt;0,Table13[[#This Row],[Kod EAN 
(Szt)]]&lt;&gt;"0"),TEXT(Table13[[#This Row],[Kod EAN 
(Szt)]],"0000000000000"),"")</f>
        <v/>
      </c>
      <c r="D323" s="79" t="s">
        <v>1083</v>
      </c>
      <c r="E323" s="27" t="s">
        <v>7</v>
      </c>
      <c r="F323" s="28" t="s">
        <v>1070</v>
      </c>
      <c r="G323" s="29"/>
      <c r="H323" s="66">
        <v>6.44</v>
      </c>
      <c r="I323" s="67"/>
      <c r="J323" s="51">
        <f>Table13[[#This Row],[Cena Netto]]*(1-Table13[[#This Row],[Rabat Długoterminowy]])</f>
        <v>6.44</v>
      </c>
      <c r="K323" s="80">
        <f>IF(TRIM($D$8)='Payment Term'!A$1,1-(1-$D$9)*(1-2%),$D$9)</f>
        <v>0.25</v>
      </c>
      <c r="L323" s="35">
        <v>0.15</v>
      </c>
      <c r="M323" s="81">
        <f>1-(1-Table13[[#This Row],[Rabat Długoterminowy]])*(1-Table13[[#This Row],[Dodatkowy rabat kwartału (składany)]])</f>
        <v>0.15000000000000002</v>
      </c>
      <c r="N323" s="52">
        <v>0</v>
      </c>
      <c r="O323" s="31">
        <f>ROUND(Table13[[#This Row],[Cena Netto Po Rabacie Długoterminowym]]*(1-Table13[[#This Row],[Rabat Podstawowy]])*(1-Table13[[#This Row],[Dodatkowy rabat kwartału (składany)]])*(1-Table13[[#This Row],[Rabat Indywidualny]]),2)</f>
        <v>4.1100000000000003</v>
      </c>
      <c r="P323" s="31">
        <f>Table13[[#This Row],[Сena SKU Po Wszystkich Rabatach]]/Table13[[#This Row],[Szt/
Opak.]]</f>
        <v>1.37</v>
      </c>
      <c r="Q323" s="94" t="s">
        <v>6203</v>
      </c>
      <c r="R323" s="36" t="s">
        <v>2470</v>
      </c>
      <c r="S323" s="91">
        <f>IF(ISERROR(Table13[[#This Row],[W Inner]]),Table13[[#This Row],[W Outer]],IF(AND(Table13[[#This Row],[W Inner]]&gt;0,Table13[[#This Row],[W Inner]]&lt;&gt;"0"),Table13[[#This Row],[W Inner]],Table13[[#This Row],[W Outer]]))</f>
        <v>25</v>
      </c>
      <c r="T323" s="86"/>
      <c r="U3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3" s="49">
        <f>IF(Table13[[#This Row],[Zamówienie - Ilosc SKU '[Szt']]]=0,0,MOD(Table13[[#This Row],[Zamówienie - Ilosc SKU '[Szt']]],Table13[[#This Row],[Min. Ilość Zam. Sku]])-0.5)</f>
        <v>0</v>
      </c>
      <c r="W323" s="31">
        <f>Table13[[#This Row],[Сena SKU Po Wszystkich Rabatach]]*U323</f>
        <v>0</v>
      </c>
      <c r="X323" s="33" t="str">
        <f>IF(Table13[[#This Row],[Zamówienie - Ilosc SKU '[Szt']]]=0,"Niezamówione produkty","Zamówione produkty")</f>
        <v>Niezamówione produkty</v>
      </c>
      <c r="Y323" s="34" t="s">
        <v>90</v>
      </c>
      <c r="Z323" s="34">
        <v>25</v>
      </c>
      <c r="AA323" s="34">
        <v>500</v>
      </c>
      <c r="AB323" s="34">
        <v>3500</v>
      </c>
      <c r="AC323" s="34">
        <f>+Table13[[#This Row],[Na Palecie]]/Table13[[#This Row],[W Outer]]</f>
        <v>140</v>
      </c>
      <c r="AD323" s="34">
        <f>+Table13[[#This Row],[Na Palecie]]/Table13[[#This Row],[Na 
Warstwie]]</f>
        <v>7</v>
      </c>
      <c r="AE323" s="37" t="s">
        <v>1084</v>
      </c>
      <c r="AF323" s="37" t="s">
        <v>90</v>
      </c>
      <c r="AG323" s="37" t="s">
        <v>1085</v>
      </c>
      <c r="AH323" s="37" t="s">
        <v>1086</v>
      </c>
      <c r="AI323" s="37"/>
      <c r="AJ323" s="37" t="s">
        <v>6702</v>
      </c>
      <c r="AK323" s="37" t="s">
        <v>1074</v>
      </c>
      <c r="AL323" s="37" t="str">
        <f>_xlfn.XLOOKUP(Table13[[#This Row],[Rabat Indywidualny]],'PC2 code'!A:A,'PC2 code'!B:B,0)</f>
        <v>00</v>
      </c>
      <c r="AM323" s="9"/>
      <c r="AP323" s="9"/>
    </row>
    <row r="324" spans="1:42" s="64" customFormat="1" ht="15.75" customHeight="1" x14ac:dyDescent="0.35">
      <c r="A324" s="73" t="s">
        <v>5564</v>
      </c>
      <c r="B324" s="73" t="str">
        <f>TEXT(Table13[[#This Row],[Kod EAN 
(Sku)]],"0000000000000")</f>
        <v>3086123388567</v>
      </c>
      <c r="C324" s="78" t="str">
        <f>IF(AND(Table13[[#This Row],[Kod EAN 
(Szt)]]&lt;&gt;0,Table13[[#This Row],[Kod EAN 
(Szt)]]&lt;&gt;"0"),TEXT(Table13[[#This Row],[Kod EAN 
(Szt)]],"0000000000000"),"")</f>
        <v>3270220020257</v>
      </c>
      <c r="D324" s="79" t="s">
        <v>1087</v>
      </c>
      <c r="E324" s="27" t="s">
        <v>7</v>
      </c>
      <c r="F324" s="28" t="s">
        <v>1070</v>
      </c>
      <c r="G324" s="29"/>
      <c r="H324" s="66">
        <v>3.52</v>
      </c>
      <c r="I324" s="67"/>
      <c r="J324" s="51">
        <f>Table13[[#This Row],[Cena Netto]]*(1-Table13[[#This Row],[Rabat Długoterminowy]])</f>
        <v>3.52</v>
      </c>
      <c r="K324" s="80">
        <f>IF(TRIM($D$8)='Payment Term'!A$1,1-(1-$D$9)*(1-2%),$D$9)</f>
        <v>0.25</v>
      </c>
      <c r="L324" s="35">
        <v>0.15</v>
      </c>
      <c r="M324" s="81">
        <f>1-(1-Table13[[#This Row],[Rabat Długoterminowy]])*(1-Table13[[#This Row],[Dodatkowy rabat kwartału (składany)]])</f>
        <v>0.15000000000000002</v>
      </c>
      <c r="N324" s="52">
        <v>0</v>
      </c>
      <c r="O324" s="31">
        <f>ROUND(Table13[[#This Row],[Cena Netto Po Rabacie Długoterminowym]]*(1-Table13[[#This Row],[Rabat Podstawowy]])*(1-Table13[[#This Row],[Dodatkowy rabat kwartału (składany)]])*(1-Table13[[#This Row],[Rabat Indywidualny]]),2)</f>
        <v>2.2400000000000002</v>
      </c>
      <c r="P324" s="31">
        <f>Table13[[#This Row],[Сena SKU Po Wszystkich Rabatach]]/Table13[[#This Row],[Szt/
Opak.]]</f>
        <v>2.2400000000000002</v>
      </c>
      <c r="Q324" s="94" t="s">
        <v>6200</v>
      </c>
      <c r="R324" s="36" t="s">
        <v>2470</v>
      </c>
      <c r="S324" s="91">
        <f>IF(ISERROR(Table13[[#This Row],[W Inner]]),Table13[[#This Row],[W Outer]],IF(AND(Table13[[#This Row],[W Inner]]&gt;0,Table13[[#This Row],[W Inner]]&lt;&gt;"0"),Table13[[#This Row],[W Inner]],Table13[[#This Row],[W Outer]]))</f>
        <v>25</v>
      </c>
      <c r="T324" s="86"/>
      <c r="U3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4" s="49">
        <f>IF(Table13[[#This Row],[Zamówienie - Ilosc SKU '[Szt']]]=0,0,MOD(Table13[[#This Row],[Zamówienie - Ilosc SKU '[Szt']]],Table13[[#This Row],[Min. Ilość Zam. Sku]])-0.5)</f>
        <v>0</v>
      </c>
      <c r="W324" s="31">
        <f>Table13[[#This Row],[Сena SKU Po Wszystkich Rabatach]]*U324</f>
        <v>0</v>
      </c>
      <c r="X324" s="33" t="str">
        <f>IF(Table13[[#This Row],[Zamówienie - Ilosc SKU '[Szt']]]=0,"Niezamówione produkty","Zamówione produkty")</f>
        <v>Niezamówione produkty</v>
      </c>
      <c r="Y324" s="34" t="s">
        <v>90</v>
      </c>
      <c r="Z324" s="34">
        <v>25</v>
      </c>
      <c r="AA324" s="34">
        <v>500</v>
      </c>
      <c r="AB324" s="34">
        <v>3500</v>
      </c>
      <c r="AC324" s="34">
        <f>+Table13[[#This Row],[Na Palecie]]/Table13[[#This Row],[W Outer]]</f>
        <v>140</v>
      </c>
      <c r="AD324" s="34">
        <f>+Table13[[#This Row],[Na Palecie]]/Table13[[#This Row],[Na 
Warstwie]]</f>
        <v>7</v>
      </c>
      <c r="AE324" s="37" t="s">
        <v>1088</v>
      </c>
      <c r="AF324" s="37" t="s">
        <v>1089</v>
      </c>
      <c r="AG324" s="37" t="s">
        <v>1090</v>
      </c>
      <c r="AH324" s="37" t="s">
        <v>1091</v>
      </c>
      <c r="AI324" s="37"/>
      <c r="AJ324" s="37" t="s">
        <v>6702</v>
      </c>
      <c r="AK324" s="37" t="s">
        <v>1074</v>
      </c>
      <c r="AL324" s="37" t="str">
        <f>_xlfn.XLOOKUP(Table13[[#This Row],[Rabat Indywidualny]],'PC2 code'!A:A,'PC2 code'!B:B,0)</f>
        <v>00</v>
      </c>
      <c r="AM324" s="9"/>
      <c r="AP324" s="9"/>
    </row>
    <row r="325" spans="1:42" s="64" customFormat="1" ht="15.75" customHeight="1" x14ac:dyDescent="0.35">
      <c r="A325" s="73" t="s">
        <v>5565</v>
      </c>
      <c r="B325" s="73" t="str">
        <f>TEXT(Table13[[#This Row],[Kod EAN 
(Sku)]],"0000000000000")</f>
        <v>3086123388529</v>
      </c>
      <c r="C325" s="78" t="str">
        <f>IF(AND(Table13[[#This Row],[Kod EAN 
(Szt)]]&lt;&gt;0,Table13[[#This Row],[Kod EAN 
(Szt)]]&lt;&gt;"0"),TEXT(Table13[[#This Row],[Kod EAN 
(Szt)]],"0000000000000"),"")</f>
        <v>3270220020257</v>
      </c>
      <c r="D325" s="79" t="s">
        <v>1092</v>
      </c>
      <c r="E325" s="27" t="s">
        <v>7</v>
      </c>
      <c r="F325" s="28" t="s">
        <v>1070</v>
      </c>
      <c r="G325" s="29"/>
      <c r="H325" s="66">
        <v>40.200000000000003</v>
      </c>
      <c r="I325" s="67"/>
      <c r="J325" s="51">
        <f>Table13[[#This Row],[Cena Netto]]*(1-Table13[[#This Row],[Rabat Długoterminowy]])</f>
        <v>40.200000000000003</v>
      </c>
      <c r="K325" s="80">
        <f>IF(TRIM($D$8)='Payment Term'!A$1,1-(1-$D$9)*(1-2%),$D$9)</f>
        <v>0.25</v>
      </c>
      <c r="L325" s="35">
        <v>0.15</v>
      </c>
      <c r="M325" s="81">
        <f>1-(1-Table13[[#This Row],[Rabat Długoterminowy]])*(1-Table13[[#This Row],[Dodatkowy rabat kwartału (składany)]])</f>
        <v>0.15000000000000002</v>
      </c>
      <c r="N325" s="52">
        <v>0</v>
      </c>
      <c r="O325" s="31">
        <f>ROUND(Table13[[#This Row],[Cena Netto Po Rabacie Długoterminowym]]*(1-Table13[[#This Row],[Rabat Podstawowy]])*(1-Table13[[#This Row],[Dodatkowy rabat kwartału (składany)]])*(1-Table13[[#This Row],[Rabat Indywidualny]]),2)</f>
        <v>25.63</v>
      </c>
      <c r="P325" s="31">
        <f>Table13[[#This Row],[Сena SKU Po Wszystkich Rabatach]]/Table13[[#This Row],[Szt/
Opak.]]</f>
        <v>1.2814999999999999</v>
      </c>
      <c r="Q325" s="94" t="s">
        <v>2460</v>
      </c>
      <c r="R325" s="36" t="s">
        <v>6200</v>
      </c>
      <c r="S325" s="91">
        <f>IF(ISERROR(Table13[[#This Row],[W Inner]]),Table13[[#This Row],[W Outer]],IF(AND(Table13[[#This Row],[W Inner]]&gt;0,Table13[[#This Row],[W Inner]]&lt;&gt;"0"),Table13[[#This Row],[W Inner]],Table13[[#This Row],[W Outer]]))</f>
        <v>20</v>
      </c>
      <c r="T325" s="86"/>
      <c r="U3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5" s="49">
        <f>IF(Table13[[#This Row],[Zamówienie - Ilosc SKU '[Szt']]]=0,0,MOD(Table13[[#This Row],[Zamówienie - Ilosc SKU '[Szt']]],Table13[[#This Row],[Min. Ilość Zam. Sku]])-0.5)</f>
        <v>0</v>
      </c>
      <c r="W325" s="31">
        <f>Table13[[#This Row],[Сena SKU Po Wszystkich Rabatach]]*U325</f>
        <v>0</v>
      </c>
      <c r="X325" s="33" t="str">
        <f>IF(Table13[[#This Row],[Zamówienie - Ilosc SKU '[Szt']]]=0,"Niezamówione produkty","Zamówione produkty")</f>
        <v>Niezamówione produkty</v>
      </c>
      <c r="Y325" s="34" t="s">
        <v>90</v>
      </c>
      <c r="Z325" s="34">
        <v>20</v>
      </c>
      <c r="AA325" s="34">
        <v>240</v>
      </c>
      <c r="AB325" s="34">
        <v>1440</v>
      </c>
      <c r="AC325" s="34">
        <f>+Table13[[#This Row],[Na Palecie]]/Table13[[#This Row],[W Outer]]</f>
        <v>72</v>
      </c>
      <c r="AD325" s="34">
        <f>+Table13[[#This Row],[Na Palecie]]/Table13[[#This Row],[Na 
Warstwie]]</f>
        <v>6</v>
      </c>
      <c r="AE325" s="37" t="s">
        <v>1093</v>
      </c>
      <c r="AF325" s="37" t="s">
        <v>1089</v>
      </c>
      <c r="AG325" s="37" t="s">
        <v>1094</v>
      </c>
      <c r="AH325" s="37" t="s">
        <v>1095</v>
      </c>
      <c r="AI325" s="37"/>
      <c r="AJ325" s="37" t="s">
        <v>6702</v>
      </c>
      <c r="AK325" s="37" t="s">
        <v>1074</v>
      </c>
      <c r="AL325" s="37" t="str">
        <f>_xlfn.XLOOKUP(Table13[[#This Row],[Rabat Indywidualny]],'PC2 code'!A:A,'PC2 code'!B:B,0)</f>
        <v>00</v>
      </c>
      <c r="AM325" s="9"/>
      <c r="AP325" s="9"/>
    </row>
    <row r="326" spans="1:42" s="64" customFormat="1" ht="15.75" customHeight="1" x14ac:dyDescent="0.35">
      <c r="A326" s="73" t="s">
        <v>5566</v>
      </c>
      <c r="B326" s="73" t="str">
        <f>TEXT(Table13[[#This Row],[Kod EAN 
(Sku)]],"0000000000000")</f>
        <v>3086123388437</v>
      </c>
      <c r="C326" s="78" t="str">
        <f>IF(AND(Table13[[#This Row],[Kod EAN 
(Szt)]]&lt;&gt;0,Table13[[#This Row],[Kod EAN 
(Szt)]]&lt;&gt;"0"),TEXT(Table13[[#This Row],[Kod EAN 
(Szt)]],"0000000000000"),"")</f>
        <v/>
      </c>
      <c r="D326" s="79" t="s">
        <v>1096</v>
      </c>
      <c r="E326" s="27" t="s">
        <v>7</v>
      </c>
      <c r="F326" s="28" t="s">
        <v>1070</v>
      </c>
      <c r="G326" s="29"/>
      <c r="H326" s="66">
        <v>4.4000000000000004</v>
      </c>
      <c r="I326" s="67"/>
      <c r="J326" s="51">
        <f>Table13[[#This Row],[Cena Netto]]*(1-Table13[[#This Row],[Rabat Długoterminowy]])</f>
        <v>4.4000000000000004</v>
      </c>
      <c r="K326" s="80">
        <f>IF(TRIM($D$8)='Payment Term'!A$1,1-(1-$D$9)*(1-2%),$D$9)</f>
        <v>0.25</v>
      </c>
      <c r="L326" s="35">
        <v>0.15</v>
      </c>
      <c r="M326" s="81">
        <f>1-(1-Table13[[#This Row],[Rabat Długoterminowy]])*(1-Table13[[#This Row],[Dodatkowy rabat kwartału (składany)]])</f>
        <v>0.15000000000000002</v>
      </c>
      <c r="N326" s="52">
        <v>0</v>
      </c>
      <c r="O326" s="31">
        <f>ROUND(Table13[[#This Row],[Cena Netto Po Rabacie Długoterminowym]]*(1-Table13[[#This Row],[Rabat Podstawowy]])*(1-Table13[[#This Row],[Dodatkowy rabat kwartału (składany)]])*(1-Table13[[#This Row],[Rabat Indywidualny]]),2)</f>
        <v>2.81</v>
      </c>
      <c r="P326" s="31">
        <f>Table13[[#This Row],[Сena SKU Po Wszystkich Rabatach]]/Table13[[#This Row],[Szt/
Opak.]]</f>
        <v>1.405</v>
      </c>
      <c r="Q326" s="94" t="s">
        <v>6205</v>
      </c>
      <c r="R326" s="36" t="s">
        <v>2470</v>
      </c>
      <c r="S326" s="91">
        <f>IF(ISERROR(Table13[[#This Row],[W Inner]]),Table13[[#This Row],[W Outer]],IF(AND(Table13[[#This Row],[W Inner]]&gt;0,Table13[[#This Row],[W Inner]]&lt;&gt;"0"),Table13[[#This Row],[W Inner]],Table13[[#This Row],[W Outer]]))</f>
        <v>25</v>
      </c>
      <c r="T326" s="86"/>
      <c r="U3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6" s="49">
        <f>IF(Table13[[#This Row],[Zamówienie - Ilosc SKU '[Szt']]]=0,0,MOD(Table13[[#This Row],[Zamówienie - Ilosc SKU '[Szt']]],Table13[[#This Row],[Min. Ilość Zam. Sku]])-0.5)</f>
        <v>0</v>
      </c>
      <c r="W326" s="31">
        <f>Table13[[#This Row],[Сena SKU Po Wszystkich Rabatach]]*U326</f>
        <v>0</v>
      </c>
      <c r="X326" s="33" t="str">
        <f>IF(Table13[[#This Row],[Zamówienie - Ilosc SKU '[Szt']]]=0,"Niezamówione produkty","Zamówione produkty")</f>
        <v>Niezamówione produkty</v>
      </c>
      <c r="Y326" s="34" t="s">
        <v>90</v>
      </c>
      <c r="Z326" s="34">
        <v>25</v>
      </c>
      <c r="AA326" s="34">
        <v>500</v>
      </c>
      <c r="AB326" s="34">
        <v>3500</v>
      </c>
      <c r="AC326" s="34">
        <f>+Table13[[#This Row],[Na Palecie]]/Table13[[#This Row],[W Outer]]</f>
        <v>140</v>
      </c>
      <c r="AD326" s="34">
        <f>+Table13[[#This Row],[Na Palecie]]/Table13[[#This Row],[Na 
Warstwie]]</f>
        <v>7</v>
      </c>
      <c r="AE326" s="37" t="s">
        <v>1097</v>
      </c>
      <c r="AF326" s="37" t="s">
        <v>90</v>
      </c>
      <c r="AG326" s="37" t="s">
        <v>1098</v>
      </c>
      <c r="AH326" s="37" t="s">
        <v>1099</v>
      </c>
      <c r="AI326" s="37"/>
      <c r="AJ326" s="37" t="s">
        <v>6702</v>
      </c>
      <c r="AK326" s="37" t="s">
        <v>1074</v>
      </c>
      <c r="AL326" s="37" t="str">
        <f>_xlfn.XLOOKUP(Table13[[#This Row],[Rabat Indywidualny]],'PC2 code'!A:A,'PC2 code'!B:B,0)</f>
        <v>00</v>
      </c>
      <c r="AM326" s="9"/>
      <c r="AP326" s="9"/>
    </row>
    <row r="327" spans="1:42" ht="15.75" customHeight="1" x14ac:dyDescent="0.35">
      <c r="A327" s="73" t="s">
        <v>5567</v>
      </c>
      <c r="B327" s="73" t="str">
        <f>TEXT(Table13[[#This Row],[Kod EAN 
(Sku)]],"0000000000000")</f>
        <v>3086123378629</v>
      </c>
      <c r="C327" s="78" t="str">
        <f>IF(AND(Table13[[#This Row],[Kod EAN 
(Szt)]]&lt;&gt;0,Table13[[#This Row],[Kod EAN 
(Szt)]]&lt;&gt;"0"),TEXT(Table13[[#This Row],[Kod EAN 
(Szt)]],"0000000000000"),"")</f>
        <v/>
      </c>
      <c r="D327" s="79" t="s">
        <v>1100</v>
      </c>
      <c r="E327" s="27" t="s">
        <v>7</v>
      </c>
      <c r="F327" s="28" t="s">
        <v>1070</v>
      </c>
      <c r="G327" s="29"/>
      <c r="H327" s="66">
        <v>4.46</v>
      </c>
      <c r="I327" s="67"/>
      <c r="J327" s="51">
        <f>Table13[[#This Row],[Cena Netto]]*(1-Table13[[#This Row],[Rabat Długoterminowy]])</f>
        <v>4.46</v>
      </c>
      <c r="K327" s="80">
        <f>IF(TRIM($D$8)='Payment Term'!A$1,1-(1-$D$9)*(1-2%),$D$9)</f>
        <v>0.25</v>
      </c>
      <c r="L327" s="35">
        <v>0.15</v>
      </c>
      <c r="M327" s="81">
        <f>1-(1-Table13[[#This Row],[Rabat Długoterminowy]])*(1-Table13[[#This Row],[Dodatkowy rabat kwartału (składany)]])</f>
        <v>0.15000000000000002</v>
      </c>
      <c r="N327" s="52">
        <v>0</v>
      </c>
      <c r="O327" s="31">
        <f>ROUND(Table13[[#This Row],[Cena Netto Po Rabacie Długoterminowym]]*(1-Table13[[#This Row],[Rabat Podstawowy]])*(1-Table13[[#This Row],[Dodatkowy rabat kwartału (składany)]])*(1-Table13[[#This Row],[Rabat Indywidualny]]),2)</f>
        <v>2.84</v>
      </c>
      <c r="P327" s="31">
        <f>Table13[[#This Row],[Сena SKU Po Wszystkich Rabatach]]/Table13[[#This Row],[Szt/
Opak.]]</f>
        <v>2.84</v>
      </c>
      <c r="Q327" s="94" t="s">
        <v>6200</v>
      </c>
      <c r="R327" s="36" t="s">
        <v>2460</v>
      </c>
      <c r="S327" s="91" t="str">
        <f>IF(ISERROR(Table13[[#This Row],[W Inner]]),Table13[[#This Row],[W Outer]],IF(AND(Table13[[#This Row],[W Inner]]&gt;0,Table13[[#This Row],[W Inner]]&lt;&gt;"0"),Table13[[#This Row],[W Inner]],Table13[[#This Row],[W Outer]]))</f>
        <v>20</v>
      </c>
      <c r="T327" s="86"/>
      <c r="U3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7" s="49">
        <f>IF(Table13[[#This Row],[Zamówienie - Ilosc SKU '[Szt']]]=0,0,MOD(Table13[[#This Row],[Zamówienie - Ilosc SKU '[Szt']]],Table13[[#This Row],[Min. Ilość Zam. Sku]])-0.5)</f>
        <v>0</v>
      </c>
      <c r="W327" s="31">
        <f>Table13[[#This Row],[Сena SKU Po Wszystkich Rabatach]]*U327</f>
        <v>0</v>
      </c>
      <c r="X327" s="33" t="str">
        <f>IF(Table13[[#This Row],[Zamówienie - Ilosc SKU '[Szt']]]=0,"Niezamówione produkty","Zamówione produkty")</f>
        <v>Niezamówione produkty</v>
      </c>
      <c r="Y327" s="34" t="s">
        <v>2460</v>
      </c>
      <c r="Z327" s="34">
        <v>200</v>
      </c>
      <c r="AA327" s="34">
        <v>800</v>
      </c>
      <c r="AB327" s="34">
        <v>4000</v>
      </c>
      <c r="AC327" s="34">
        <f>+Table13[[#This Row],[Na Palecie]]/Table13[[#This Row],[W Outer]]</f>
        <v>20</v>
      </c>
      <c r="AD327" s="34">
        <f>+Table13[[#This Row],[Na Palecie]]/Table13[[#This Row],[Na 
Warstwie]]</f>
        <v>5</v>
      </c>
      <c r="AE327" s="37" t="s">
        <v>1101</v>
      </c>
      <c r="AF327" s="37" t="s">
        <v>90</v>
      </c>
      <c r="AG327" s="37" t="s">
        <v>1102</v>
      </c>
      <c r="AH327" s="37" t="s">
        <v>1103</v>
      </c>
      <c r="AI327" s="37"/>
      <c r="AJ327" s="37" t="s">
        <v>6703</v>
      </c>
      <c r="AK327" s="37" t="s">
        <v>1104</v>
      </c>
      <c r="AL327" s="37" t="str">
        <f>_xlfn.XLOOKUP(Table13[[#This Row],[Rabat Indywidualny]],'PC2 code'!A:A,'PC2 code'!B:B,0)</f>
        <v>00</v>
      </c>
    </row>
    <row r="328" spans="1:42" ht="15.75" customHeight="1" x14ac:dyDescent="0.35">
      <c r="A328" s="73" t="s">
        <v>5568</v>
      </c>
      <c r="B328" s="73" t="str">
        <f>TEXT(Table13[[#This Row],[Kod EAN 
(Sku)]],"0000000000000")</f>
        <v>3086123431287</v>
      </c>
      <c r="C328" s="78" t="str">
        <f>IF(AND(Table13[[#This Row],[Kod EAN 
(Szt)]]&lt;&gt;0,Table13[[#This Row],[Kod EAN 
(Szt)]]&lt;&gt;"0"),TEXT(Table13[[#This Row],[Kod EAN 
(Szt)]],"0000000000000"),"")</f>
        <v/>
      </c>
      <c r="D328" s="79" t="s">
        <v>1105</v>
      </c>
      <c r="E328" s="27" t="s">
        <v>7</v>
      </c>
      <c r="F328" s="28" t="s">
        <v>1070</v>
      </c>
      <c r="G328" s="29"/>
      <c r="H328" s="66">
        <v>4.46</v>
      </c>
      <c r="I328" s="67"/>
      <c r="J328" s="51">
        <f>Table13[[#This Row],[Cena Netto]]*(1-Table13[[#This Row],[Rabat Długoterminowy]])</f>
        <v>4.46</v>
      </c>
      <c r="K328" s="80">
        <f>IF(TRIM($D$8)='Payment Term'!A$1,1-(1-$D$9)*(1-2%),$D$9)</f>
        <v>0.25</v>
      </c>
      <c r="L328" s="35">
        <v>0.15</v>
      </c>
      <c r="M328" s="81">
        <f>1-(1-Table13[[#This Row],[Rabat Długoterminowy]])*(1-Table13[[#This Row],[Dodatkowy rabat kwartału (składany)]])</f>
        <v>0.15000000000000002</v>
      </c>
      <c r="N328" s="52">
        <v>0</v>
      </c>
      <c r="O328" s="31">
        <f>ROUND(Table13[[#This Row],[Cena Netto Po Rabacie Długoterminowym]]*(1-Table13[[#This Row],[Rabat Podstawowy]])*(1-Table13[[#This Row],[Dodatkowy rabat kwartału (składany)]])*(1-Table13[[#This Row],[Rabat Indywidualny]]),2)</f>
        <v>2.84</v>
      </c>
      <c r="P328" s="31">
        <f>Table13[[#This Row],[Сena SKU Po Wszystkich Rabatach]]/Table13[[#This Row],[Szt/
Opak.]]</f>
        <v>2.84</v>
      </c>
      <c r="Q328" s="94" t="s">
        <v>6200</v>
      </c>
      <c r="R328" s="36" t="s">
        <v>2460</v>
      </c>
      <c r="S328" s="91" t="str">
        <f>IF(ISERROR(Table13[[#This Row],[W Inner]]),Table13[[#This Row],[W Outer]],IF(AND(Table13[[#This Row],[W Inner]]&gt;0,Table13[[#This Row],[W Inner]]&lt;&gt;"0"),Table13[[#This Row],[W Inner]],Table13[[#This Row],[W Outer]]))</f>
        <v>20</v>
      </c>
      <c r="T328" s="86"/>
      <c r="U3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8" s="49">
        <f>IF(Table13[[#This Row],[Zamówienie - Ilosc SKU '[Szt']]]=0,0,MOD(Table13[[#This Row],[Zamówienie - Ilosc SKU '[Szt']]],Table13[[#This Row],[Min. Ilość Zam. Sku]])-0.5)</f>
        <v>0</v>
      </c>
      <c r="W328" s="31">
        <f>Table13[[#This Row],[Сena SKU Po Wszystkich Rabatach]]*U328</f>
        <v>0</v>
      </c>
      <c r="X328" s="33" t="str">
        <f>IF(Table13[[#This Row],[Zamówienie - Ilosc SKU '[Szt']]]=0,"Niezamówione produkty","Zamówione produkty")</f>
        <v>Niezamówione produkty</v>
      </c>
      <c r="Y328" s="34" t="s">
        <v>2460</v>
      </c>
      <c r="Z328" s="34">
        <v>200</v>
      </c>
      <c r="AA328" s="34">
        <v>800</v>
      </c>
      <c r="AB328" s="34">
        <v>2400</v>
      </c>
      <c r="AC328" s="34">
        <f>+Table13[[#This Row],[Na Palecie]]/Table13[[#This Row],[W Outer]]</f>
        <v>12</v>
      </c>
      <c r="AD328" s="34">
        <f>+Table13[[#This Row],[Na Palecie]]/Table13[[#This Row],[Na 
Warstwie]]</f>
        <v>3</v>
      </c>
      <c r="AE328" s="37" t="s">
        <v>1106</v>
      </c>
      <c r="AF328" s="37" t="s">
        <v>90</v>
      </c>
      <c r="AG328" s="37" t="s">
        <v>1107</v>
      </c>
      <c r="AH328" s="37" t="s">
        <v>1108</v>
      </c>
      <c r="AI328" s="37"/>
      <c r="AJ328" s="37" t="s">
        <v>6703</v>
      </c>
      <c r="AK328" s="37" t="s">
        <v>1104</v>
      </c>
      <c r="AL328" s="37" t="str">
        <f>_xlfn.XLOOKUP(Table13[[#This Row],[Rabat Indywidualny]],'PC2 code'!A:A,'PC2 code'!B:B,0)</f>
        <v>00</v>
      </c>
    </row>
    <row r="329" spans="1:42" ht="15.75" customHeight="1" x14ac:dyDescent="0.35">
      <c r="A329" s="73" t="s">
        <v>5569</v>
      </c>
      <c r="B329" s="73" t="str">
        <f>TEXT(Table13[[#This Row],[Kod EAN 
(Sku)]],"0000000000000")</f>
        <v>3086123499065</v>
      </c>
      <c r="C329" s="78" t="str">
        <f>IF(AND(Table13[[#This Row],[Kod EAN 
(Szt)]]&lt;&gt;0,Table13[[#This Row],[Kod EAN 
(Szt)]]&lt;&gt;"0"),TEXT(Table13[[#This Row],[Kod EAN 
(Szt)]],"0000000000000"),"")</f>
        <v/>
      </c>
      <c r="D329" s="79" t="s">
        <v>1109</v>
      </c>
      <c r="E329" s="27" t="s">
        <v>7</v>
      </c>
      <c r="F329" s="28" t="s">
        <v>1070</v>
      </c>
      <c r="G329" s="29"/>
      <c r="H329" s="66">
        <v>5.34</v>
      </c>
      <c r="I329" s="67"/>
      <c r="J329" s="51">
        <f>Table13[[#This Row],[Cena Netto]]*(1-Table13[[#This Row],[Rabat Długoterminowy]])</f>
        <v>5.34</v>
      </c>
      <c r="K329" s="80">
        <f>IF(TRIM($D$8)='Payment Term'!A$1,1-(1-$D$9)*(1-2%),$D$9)</f>
        <v>0.25</v>
      </c>
      <c r="L329" s="35">
        <v>0.15</v>
      </c>
      <c r="M329" s="81">
        <f>1-(1-Table13[[#This Row],[Rabat Długoterminowy]])*(1-Table13[[#This Row],[Dodatkowy rabat kwartału (składany)]])</f>
        <v>0.15000000000000002</v>
      </c>
      <c r="N329" s="52">
        <v>0</v>
      </c>
      <c r="O329" s="31">
        <f>ROUND(Table13[[#This Row],[Cena Netto Po Rabacie Długoterminowym]]*(1-Table13[[#This Row],[Rabat Podstawowy]])*(1-Table13[[#This Row],[Dodatkowy rabat kwartału (składany)]])*(1-Table13[[#This Row],[Rabat Indywidualny]]),2)</f>
        <v>3.4</v>
      </c>
      <c r="P329" s="31">
        <f>Table13[[#This Row],[Сena SKU Po Wszystkich Rabatach]]/Table13[[#This Row],[Szt/
Opak.]]</f>
        <v>3.4</v>
      </c>
      <c r="Q329" s="94" t="s">
        <v>6200</v>
      </c>
      <c r="R329" s="36" t="s">
        <v>2460</v>
      </c>
      <c r="S329" s="91" t="str">
        <f>IF(ISERROR(Table13[[#This Row],[W Inner]]),Table13[[#This Row],[W Outer]],IF(AND(Table13[[#This Row],[W Inner]]&gt;0,Table13[[#This Row],[W Inner]]&lt;&gt;"0"),Table13[[#This Row],[W Inner]],Table13[[#This Row],[W Outer]]))</f>
        <v>20</v>
      </c>
      <c r="T329" s="86"/>
      <c r="U3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29" s="49">
        <f>IF(Table13[[#This Row],[Zamówienie - Ilosc SKU '[Szt']]]=0,0,MOD(Table13[[#This Row],[Zamówienie - Ilosc SKU '[Szt']]],Table13[[#This Row],[Min. Ilość Zam. Sku]])-0.5)</f>
        <v>0</v>
      </c>
      <c r="W329" s="31">
        <f>Table13[[#This Row],[Сena SKU Po Wszystkich Rabatach]]*U329</f>
        <v>0</v>
      </c>
      <c r="X329" s="33" t="str">
        <f>IF(Table13[[#This Row],[Zamówienie - Ilosc SKU '[Szt']]]=0,"Niezamówione produkty","Zamówione produkty")</f>
        <v>Niezamówione produkty</v>
      </c>
      <c r="Y329" s="34" t="s">
        <v>2460</v>
      </c>
      <c r="Z329" s="34">
        <v>200</v>
      </c>
      <c r="AA329" s="34">
        <v>800</v>
      </c>
      <c r="AB329" s="34">
        <v>2400</v>
      </c>
      <c r="AC329" s="34">
        <f>+Table13[[#This Row],[Na Palecie]]/Table13[[#This Row],[W Outer]]</f>
        <v>12</v>
      </c>
      <c r="AD329" s="34">
        <f>+Table13[[#This Row],[Na Palecie]]/Table13[[#This Row],[Na 
Warstwie]]</f>
        <v>3</v>
      </c>
      <c r="AE329" s="37" t="s">
        <v>1110</v>
      </c>
      <c r="AF329" s="37" t="s">
        <v>90</v>
      </c>
      <c r="AG329" s="37" t="s">
        <v>1111</v>
      </c>
      <c r="AH329" s="37" t="s">
        <v>1112</v>
      </c>
      <c r="AI329" s="37"/>
      <c r="AJ329" s="37" t="s">
        <v>6703</v>
      </c>
      <c r="AK329" s="37" t="s">
        <v>1104</v>
      </c>
      <c r="AL329" s="37" t="str">
        <f>_xlfn.XLOOKUP(Table13[[#This Row],[Rabat Indywidualny]],'PC2 code'!A:A,'PC2 code'!B:B,0)</f>
        <v>00</v>
      </c>
    </row>
    <row r="330" spans="1:42" ht="15.75" customHeight="1" x14ac:dyDescent="0.35">
      <c r="A330" s="73" t="s">
        <v>5570</v>
      </c>
      <c r="B330" s="73" t="str">
        <f>TEXT(Table13[[#This Row],[Kod EAN 
(Sku)]],"0000000000000")</f>
        <v>3086123425590</v>
      </c>
      <c r="C330" s="78" t="str">
        <f>IF(AND(Table13[[#This Row],[Kod EAN 
(Szt)]]&lt;&gt;0,Table13[[#This Row],[Kod EAN 
(Szt)]]&lt;&gt;"0"),TEXT(Table13[[#This Row],[Kod EAN 
(Szt)]],"0000000000000"),"")</f>
        <v/>
      </c>
      <c r="D330" s="79" t="s">
        <v>1113</v>
      </c>
      <c r="E330" s="27" t="s">
        <v>7</v>
      </c>
      <c r="F330" s="28" t="s">
        <v>1070</v>
      </c>
      <c r="G330" s="29"/>
      <c r="H330" s="66">
        <v>8.93</v>
      </c>
      <c r="I330" s="67"/>
      <c r="J330" s="51">
        <f>Table13[[#This Row],[Cena Netto]]*(1-Table13[[#This Row],[Rabat Długoterminowy]])</f>
        <v>8.93</v>
      </c>
      <c r="K330" s="80">
        <f>IF(TRIM($D$8)='Payment Term'!A$1,1-(1-$D$9)*(1-2%),$D$9)</f>
        <v>0.25</v>
      </c>
      <c r="L330" s="35">
        <v>0.15</v>
      </c>
      <c r="M330" s="81">
        <f>1-(1-Table13[[#This Row],[Rabat Długoterminowy]])*(1-Table13[[#This Row],[Dodatkowy rabat kwartału (składany)]])</f>
        <v>0.15000000000000002</v>
      </c>
      <c r="N330" s="52">
        <v>0</v>
      </c>
      <c r="O330" s="31">
        <f>ROUND(Table13[[#This Row],[Cena Netto Po Rabacie Długoterminowym]]*(1-Table13[[#This Row],[Rabat Podstawowy]])*(1-Table13[[#This Row],[Dodatkowy rabat kwartału (składany)]])*(1-Table13[[#This Row],[Rabat Indywidualny]]),2)</f>
        <v>5.69</v>
      </c>
      <c r="P330" s="31">
        <f>Table13[[#This Row],[Сena SKU Po Wszystkich Rabatach]]/Table13[[#This Row],[Szt/
Opak.]]</f>
        <v>5.69</v>
      </c>
      <c r="Q330" s="94" t="s">
        <v>6200</v>
      </c>
      <c r="R330" s="36" t="s">
        <v>2444</v>
      </c>
      <c r="S330" s="91" t="str">
        <f>IF(ISERROR(Table13[[#This Row],[W Inner]]),Table13[[#This Row],[W Outer]],IF(AND(Table13[[#This Row],[W Inner]]&gt;0,Table13[[#This Row],[W Inner]]&lt;&gt;"0"),Table13[[#This Row],[W Inner]],Table13[[#This Row],[W Outer]]))</f>
        <v>12</v>
      </c>
      <c r="T330" s="86"/>
      <c r="U3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0" s="49">
        <f>IF(Table13[[#This Row],[Zamówienie - Ilosc SKU '[Szt']]]=0,0,MOD(Table13[[#This Row],[Zamówienie - Ilosc SKU '[Szt']]],Table13[[#This Row],[Min. Ilość Zam. Sku]])-0.5)</f>
        <v>0</v>
      </c>
      <c r="W330" s="31">
        <f>Table13[[#This Row],[Сena SKU Po Wszystkich Rabatach]]*U330</f>
        <v>0</v>
      </c>
      <c r="X330" s="33" t="str">
        <f>IF(Table13[[#This Row],[Zamówienie - Ilosc SKU '[Szt']]]=0,"Niezamówione produkty","Zamówione produkty")</f>
        <v>Niezamówione produkty</v>
      </c>
      <c r="Y330" s="34" t="s">
        <v>2444</v>
      </c>
      <c r="Z330" s="34">
        <v>144</v>
      </c>
      <c r="AA330" s="34">
        <v>576</v>
      </c>
      <c r="AB330" s="34">
        <v>1728</v>
      </c>
      <c r="AC330" s="34">
        <f>+Table13[[#This Row],[Na Palecie]]/Table13[[#This Row],[W Outer]]</f>
        <v>12</v>
      </c>
      <c r="AD330" s="34">
        <f>+Table13[[#This Row],[Na Palecie]]/Table13[[#This Row],[Na 
Warstwie]]</f>
        <v>3</v>
      </c>
      <c r="AE330" s="37" t="s">
        <v>1114</v>
      </c>
      <c r="AF330" s="37" t="s">
        <v>90</v>
      </c>
      <c r="AG330" s="37" t="s">
        <v>1115</v>
      </c>
      <c r="AH330" s="37" t="s">
        <v>1116</v>
      </c>
      <c r="AI330" s="37"/>
      <c r="AJ330" s="37" t="s">
        <v>6704</v>
      </c>
      <c r="AK330" s="37" t="s">
        <v>1117</v>
      </c>
      <c r="AL330" s="37" t="str">
        <f>_xlfn.XLOOKUP(Table13[[#This Row],[Rabat Indywidualny]],'PC2 code'!A:A,'PC2 code'!B:B,0)</f>
        <v>00</v>
      </c>
    </row>
    <row r="331" spans="1:42" s="64" customFormat="1" ht="15.75" customHeight="1" x14ac:dyDescent="0.35">
      <c r="A331" s="73" t="s">
        <v>5571</v>
      </c>
      <c r="B331" s="73" t="str">
        <f>TEXT(Table13[[#This Row],[Kod EAN 
(Sku)]],"0000000000000")</f>
        <v>3086123425613</v>
      </c>
      <c r="C331" s="78" t="str">
        <f>IF(AND(Table13[[#This Row],[Kod EAN 
(Szt)]]&lt;&gt;0,Table13[[#This Row],[Kod EAN 
(Szt)]]&lt;&gt;"0"),TEXT(Table13[[#This Row],[Kod EAN 
(Szt)]],"0000000000000"),"")</f>
        <v/>
      </c>
      <c r="D331" s="79" t="s">
        <v>1118</v>
      </c>
      <c r="E331" s="27" t="s">
        <v>7</v>
      </c>
      <c r="F331" s="28" t="s">
        <v>1070</v>
      </c>
      <c r="G331" s="29"/>
      <c r="H331" s="66">
        <v>10.68</v>
      </c>
      <c r="I331" s="67"/>
      <c r="J331" s="51">
        <f>Table13[[#This Row],[Cena Netto]]*(1-Table13[[#This Row],[Rabat Długoterminowy]])</f>
        <v>10.68</v>
      </c>
      <c r="K331" s="80">
        <f>IF(TRIM($D$8)='Payment Term'!A$1,1-(1-$D$9)*(1-2%),$D$9)</f>
        <v>0.25</v>
      </c>
      <c r="L331" s="35">
        <v>0.15</v>
      </c>
      <c r="M331" s="81">
        <f>1-(1-Table13[[#This Row],[Rabat Długoterminowy]])*(1-Table13[[#This Row],[Dodatkowy rabat kwartału (składany)]])</f>
        <v>0.15000000000000002</v>
      </c>
      <c r="N331" s="52">
        <v>0</v>
      </c>
      <c r="O331" s="31">
        <f>ROUND(Table13[[#This Row],[Cena Netto Po Rabacie Długoterminowym]]*(1-Table13[[#This Row],[Rabat Podstawowy]])*(1-Table13[[#This Row],[Dodatkowy rabat kwartału (składany)]])*(1-Table13[[#This Row],[Rabat Indywidualny]]),2)</f>
        <v>6.81</v>
      </c>
      <c r="P331" s="31">
        <f>Table13[[#This Row],[Сena SKU Po Wszystkich Rabatach]]/Table13[[#This Row],[Szt/
Opak.]]</f>
        <v>6.81</v>
      </c>
      <c r="Q331" s="94" t="s">
        <v>6200</v>
      </c>
      <c r="R331" s="36" t="s">
        <v>2444</v>
      </c>
      <c r="S331" s="91" t="str">
        <f>IF(ISERROR(Table13[[#This Row],[W Inner]]),Table13[[#This Row],[W Outer]],IF(AND(Table13[[#This Row],[W Inner]]&gt;0,Table13[[#This Row],[W Inner]]&lt;&gt;"0"),Table13[[#This Row],[W Inner]],Table13[[#This Row],[W Outer]]))</f>
        <v>12</v>
      </c>
      <c r="T331" s="86"/>
      <c r="U3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1" s="49">
        <f>IF(Table13[[#This Row],[Zamówienie - Ilosc SKU '[Szt']]]=0,0,MOD(Table13[[#This Row],[Zamówienie - Ilosc SKU '[Szt']]],Table13[[#This Row],[Min. Ilość Zam. Sku]])-0.5)</f>
        <v>0</v>
      </c>
      <c r="W331" s="31">
        <f>Table13[[#This Row],[Сena SKU Po Wszystkich Rabatach]]*U331</f>
        <v>0</v>
      </c>
      <c r="X331" s="33" t="str">
        <f>IF(Table13[[#This Row],[Zamówienie - Ilosc SKU '[Szt']]]=0,"Niezamówione produkty","Zamówione produkty")</f>
        <v>Niezamówione produkty</v>
      </c>
      <c r="Y331" s="34" t="s">
        <v>2444</v>
      </c>
      <c r="Z331" s="34">
        <v>144</v>
      </c>
      <c r="AA331" s="34">
        <v>576</v>
      </c>
      <c r="AB331" s="34">
        <v>1728</v>
      </c>
      <c r="AC331" s="34">
        <f>+Table13[[#This Row],[Na Palecie]]/Table13[[#This Row],[W Outer]]</f>
        <v>12</v>
      </c>
      <c r="AD331" s="34">
        <f>+Table13[[#This Row],[Na Palecie]]/Table13[[#This Row],[Na 
Warstwie]]</f>
        <v>3</v>
      </c>
      <c r="AE331" s="37" t="s">
        <v>1119</v>
      </c>
      <c r="AF331" s="37" t="s">
        <v>90</v>
      </c>
      <c r="AG331" s="37" t="s">
        <v>1120</v>
      </c>
      <c r="AH331" s="37" t="s">
        <v>1121</v>
      </c>
      <c r="AI331" s="37"/>
      <c r="AJ331" s="37" t="s">
        <v>6704</v>
      </c>
      <c r="AK331" s="37" t="s">
        <v>1117</v>
      </c>
      <c r="AL331" s="37" t="str">
        <f>_xlfn.XLOOKUP(Table13[[#This Row],[Rabat Indywidualny]],'PC2 code'!A:A,'PC2 code'!B:B,0)</f>
        <v>00</v>
      </c>
      <c r="AM331" s="9"/>
      <c r="AP331" s="9"/>
    </row>
    <row r="332" spans="1:42" s="64" customFormat="1" ht="15.75" customHeight="1" x14ac:dyDescent="0.35">
      <c r="A332" s="73" t="s">
        <v>5572</v>
      </c>
      <c r="B332" s="73" t="str">
        <f>TEXT(Table13[[#This Row],[Kod EAN 
(Sku)]],"0000000000000")</f>
        <v>3086123425637</v>
      </c>
      <c r="C332" s="78" t="str">
        <f>IF(AND(Table13[[#This Row],[Kod EAN 
(Szt)]]&lt;&gt;0,Table13[[#This Row],[Kod EAN 
(Szt)]]&lt;&gt;"0"),TEXT(Table13[[#This Row],[Kod EAN 
(Szt)]],"0000000000000"),"")</f>
        <v/>
      </c>
      <c r="D332" s="79" t="s">
        <v>1122</v>
      </c>
      <c r="E332" s="27" t="s">
        <v>7</v>
      </c>
      <c r="F332" s="28" t="s">
        <v>1070</v>
      </c>
      <c r="G332" s="29"/>
      <c r="H332" s="66">
        <v>12.51</v>
      </c>
      <c r="I332" s="67"/>
      <c r="J332" s="51">
        <f>Table13[[#This Row],[Cena Netto]]*(1-Table13[[#This Row],[Rabat Długoterminowy]])</f>
        <v>12.51</v>
      </c>
      <c r="K332" s="80">
        <f>IF(TRIM($D$8)='Payment Term'!A$1,1-(1-$D$9)*(1-2%),$D$9)</f>
        <v>0.25</v>
      </c>
      <c r="L332" s="35">
        <v>0.15</v>
      </c>
      <c r="M332" s="81">
        <f>1-(1-Table13[[#This Row],[Rabat Długoterminowy]])*(1-Table13[[#This Row],[Dodatkowy rabat kwartału (składany)]])</f>
        <v>0.15000000000000002</v>
      </c>
      <c r="N332" s="52">
        <v>0</v>
      </c>
      <c r="O332" s="31">
        <f>ROUND(Table13[[#This Row],[Cena Netto Po Rabacie Długoterminowym]]*(1-Table13[[#This Row],[Rabat Podstawowy]])*(1-Table13[[#This Row],[Dodatkowy rabat kwartału (składany)]])*(1-Table13[[#This Row],[Rabat Indywidualny]]),2)</f>
        <v>7.98</v>
      </c>
      <c r="P332" s="31">
        <f>Table13[[#This Row],[Сena SKU Po Wszystkich Rabatach]]/Table13[[#This Row],[Szt/
Opak.]]</f>
        <v>7.98</v>
      </c>
      <c r="Q332" s="94" t="s">
        <v>6200</v>
      </c>
      <c r="R332" s="36" t="s">
        <v>2444</v>
      </c>
      <c r="S332" s="91" t="str">
        <f>IF(ISERROR(Table13[[#This Row],[W Inner]]),Table13[[#This Row],[W Outer]],IF(AND(Table13[[#This Row],[W Inner]]&gt;0,Table13[[#This Row],[W Inner]]&lt;&gt;"0"),Table13[[#This Row],[W Inner]],Table13[[#This Row],[W Outer]]))</f>
        <v>12</v>
      </c>
      <c r="T332" s="86"/>
      <c r="U3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2" s="49">
        <f>IF(Table13[[#This Row],[Zamówienie - Ilosc SKU '[Szt']]]=0,0,MOD(Table13[[#This Row],[Zamówienie - Ilosc SKU '[Szt']]],Table13[[#This Row],[Min. Ilość Zam. Sku]])-0.5)</f>
        <v>0</v>
      </c>
      <c r="W332" s="31">
        <f>Table13[[#This Row],[Сena SKU Po Wszystkich Rabatach]]*U332</f>
        <v>0</v>
      </c>
      <c r="X332" s="33" t="str">
        <f>IF(Table13[[#This Row],[Zamówienie - Ilosc SKU '[Szt']]]=0,"Niezamówione produkty","Zamówione produkty")</f>
        <v>Niezamówione produkty</v>
      </c>
      <c r="Y332" s="34" t="s">
        <v>2444</v>
      </c>
      <c r="Z332" s="34">
        <v>144</v>
      </c>
      <c r="AA332" s="34">
        <v>576</v>
      </c>
      <c r="AB332" s="34">
        <v>1728</v>
      </c>
      <c r="AC332" s="34">
        <f>+Table13[[#This Row],[Na Palecie]]/Table13[[#This Row],[W Outer]]</f>
        <v>12</v>
      </c>
      <c r="AD332" s="34">
        <f>+Table13[[#This Row],[Na Palecie]]/Table13[[#This Row],[Na 
Warstwie]]</f>
        <v>3</v>
      </c>
      <c r="AE332" s="37" t="s">
        <v>1123</v>
      </c>
      <c r="AF332" s="37" t="s">
        <v>90</v>
      </c>
      <c r="AG332" s="37" t="s">
        <v>1124</v>
      </c>
      <c r="AH332" s="37" t="s">
        <v>1125</v>
      </c>
      <c r="AI332" s="37"/>
      <c r="AJ332" s="37" t="s">
        <v>6704</v>
      </c>
      <c r="AK332" s="37" t="s">
        <v>1117</v>
      </c>
      <c r="AL332" s="37" t="str">
        <f>_xlfn.XLOOKUP(Table13[[#This Row],[Rabat Indywidualny]],'PC2 code'!A:A,'PC2 code'!B:B,0)</f>
        <v>00</v>
      </c>
      <c r="AM332" s="9"/>
      <c r="AP332" s="9"/>
    </row>
    <row r="333" spans="1:42" s="64" customFormat="1" ht="15.75" customHeight="1" x14ac:dyDescent="0.35">
      <c r="A333" s="73" t="s">
        <v>5573</v>
      </c>
      <c r="B333" s="73" t="str">
        <f>TEXT(Table13[[#This Row],[Kod EAN 
(Sku)]],"0000000000000")</f>
        <v>3086123378667</v>
      </c>
      <c r="C333" s="78" t="str">
        <f>IF(AND(Table13[[#This Row],[Kod EAN 
(Szt)]]&lt;&gt;0,Table13[[#This Row],[Kod EAN 
(Szt)]]&lt;&gt;"0"),TEXT(Table13[[#This Row],[Kod EAN 
(Szt)]],"0000000000000"),"")</f>
        <v/>
      </c>
      <c r="D333" s="79" t="s">
        <v>1131</v>
      </c>
      <c r="E333" s="27" t="s">
        <v>7</v>
      </c>
      <c r="F333" s="28" t="s">
        <v>1132</v>
      </c>
      <c r="G333" s="29"/>
      <c r="H333" s="66">
        <v>10.55</v>
      </c>
      <c r="I333" s="67"/>
      <c r="J333" s="51">
        <f>Table13[[#This Row],[Cena Netto]]*(1-Table13[[#This Row],[Rabat Długoterminowy]])</f>
        <v>10.55</v>
      </c>
      <c r="K333" s="80">
        <f>IF(TRIM($D$8)='Payment Term'!A$1,1-(1-$D$9)*(1-2%),$D$9)</f>
        <v>0.25</v>
      </c>
      <c r="L333" s="35">
        <v>0.15</v>
      </c>
      <c r="M333" s="81">
        <f>1-(1-Table13[[#This Row],[Rabat Długoterminowy]])*(1-Table13[[#This Row],[Dodatkowy rabat kwartału (składany)]])</f>
        <v>0.15000000000000002</v>
      </c>
      <c r="N333" s="52">
        <v>0</v>
      </c>
      <c r="O333" s="31">
        <f>ROUND(Table13[[#This Row],[Cena Netto Po Rabacie Długoterminowym]]*(1-Table13[[#This Row],[Rabat Podstawowy]])*(1-Table13[[#This Row],[Dodatkowy rabat kwartału (składany)]])*(1-Table13[[#This Row],[Rabat Indywidualny]]),2)</f>
        <v>6.73</v>
      </c>
      <c r="P333" s="31">
        <f>Table13[[#This Row],[Сena SKU Po Wszystkich Rabatach]]/Table13[[#This Row],[Szt/
Opak.]]</f>
        <v>6.73</v>
      </c>
      <c r="Q333" s="94" t="s">
        <v>6200</v>
      </c>
      <c r="R333" s="36" t="s">
        <v>2444</v>
      </c>
      <c r="S333" s="91" t="str">
        <f>IF(ISERROR(Table13[[#This Row],[W Inner]]),Table13[[#This Row],[W Outer]],IF(AND(Table13[[#This Row],[W Inner]]&gt;0,Table13[[#This Row],[W Inner]]&lt;&gt;"0"),Table13[[#This Row],[W Inner]],Table13[[#This Row],[W Outer]]))</f>
        <v>12</v>
      </c>
      <c r="T333" s="86"/>
      <c r="U3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3" s="49">
        <f>IF(Table13[[#This Row],[Zamówienie - Ilosc SKU '[Szt']]]=0,0,MOD(Table13[[#This Row],[Zamówienie - Ilosc SKU '[Szt']]],Table13[[#This Row],[Min. Ilość Zam. Sku]])-0.5)</f>
        <v>0</v>
      </c>
      <c r="W333" s="31">
        <f>Table13[[#This Row],[Сena SKU Po Wszystkich Rabatach]]*U333</f>
        <v>0</v>
      </c>
      <c r="X333" s="33" t="str">
        <f>IF(Table13[[#This Row],[Zamówienie - Ilosc SKU '[Szt']]]=0,"Niezamówione produkty","Zamówione produkty")</f>
        <v>Niezamówione produkty</v>
      </c>
      <c r="Y333" s="34" t="s">
        <v>2444</v>
      </c>
      <c r="Z333" s="34">
        <v>240</v>
      </c>
      <c r="AA333" s="34">
        <v>960</v>
      </c>
      <c r="AB333" s="34">
        <v>1920</v>
      </c>
      <c r="AC333" s="34">
        <f>+Table13[[#This Row],[Na Palecie]]/Table13[[#This Row],[W Outer]]</f>
        <v>8</v>
      </c>
      <c r="AD333" s="34">
        <f>+Table13[[#This Row],[Na Palecie]]/Table13[[#This Row],[Na 
Warstwie]]</f>
        <v>2</v>
      </c>
      <c r="AE333" s="37" t="s">
        <v>1133</v>
      </c>
      <c r="AF333" s="37" t="s">
        <v>90</v>
      </c>
      <c r="AG333" s="37" t="s">
        <v>1134</v>
      </c>
      <c r="AH333" s="37" t="s">
        <v>1135</v>
      </c>
      <c r="AI333" s="37"/>
      <c r="AJ333" s="37" t="s">
        <v>6705</v>
      </c>
      <c r="AK333" s="37" t="s">
        <v>1136</v>
      </c>
      <c r="AL333" s="37" t="str">
        <f>_xlfn.XLOOKUP(Table13[[#This Row],[Rabat Indywidualny]],'PC2 code'!A:A,'PC2 code'!B:B,0)</f>
        <v>00</v>
      </c>
      <c r="AM333" s="9"/>
      <c r="AP333" s="9"/>
    </row>
    <row r="334" spans="1:42" s="64" customFormat="1" ht="15.75" customHeight="1" x14ac:dyDescent="0.35">
      <c r="A334" s="73" t="s">
        <v>5574</v>
      </c>
      <c r="B334" s="73" t="str">
        <f>TEXT(Table13[[#This Row],[Kod EAN 
(Sku)]],"0000000000000")</f>
        <v>3086123378674</v>
      </c>
      <c r="C334" s="78" t="str">
        <f>IF(AND(Table13[[#This Row],[Kod EAN 
(Szt)]]&lt;&gt;0,Table13[[#This Row],[Kod EAN 
(Szt)]]&lt;&gt;"0"),TEXT(Table13[[#This Row],[Kod EAN 
(Szt)]],"0000000000000"),"")</f>
        <v/>
      </c>
      <c r="D334" s="79" t="s">
        <v>1137</v>
      </c>
      <c r="E334" s="27" t="s">
        <v>7</v>
      </c>
      <c r="F334" s="28" t="s">
        <v>1132</v>
      </c>
      <c r="G334" s="29"/>
      <c r="H334" s="66">
        <v>10.55</v>
      </c>
      <c r="I334" s="67"/>
      <c r="J334" s="51">
        <f>Table13[[#This Row],[Cena Netto]]*(1-Table13[[#This Row],[Rabat Długoterminowy]])</f>
        <v>10.55</v>
      </c>
      <c r="K334" s="80">
        <f>IF(TRIM($D$8)='Payment Term'!A$1,1-(1-$D$9)*(1-2%),$D$9)</f>
        <v>0.25</v>
      </c>
      <c r="L334" s="35">
        <v>0.15</v>
      </c>
      <c r="M334" s="81">
        <f>1-(1-Table13[[#This Row],[Rabat Długoterminowy]])*(1-Table13[[#This Row],[Dodatkowy rabat kwartału (składany)]])</f>
        <v>0.15000000000000002</v>
      </c>
      <c r="N334" s="52">
        <v>0</v>
      </c>
      <c r="O334" s="31">
        <f>ROUND(Table13[[#This Row],[Cena Netto Po Rabacie Długoterminowym]]*(1-Table13[[#This Row],[Rabat Podstawowy]])*(1-Table13[[#This Row],[Dodatkowy rabat kwartału (składany)]])*(1-Table13[[#This Row],[Rabat Indywidualny]]),2)</f>
        <v>6.73</v>
      </c>
      <c r="P334" s="31">
        <f>Table13[[#This Row],[Сena SKU Po Wszystkich Rabatach]]/Table13[[#This Row],[Szt/
Opak.]]</f>
        <v>6.73</v>
      </c>
      <c r="Q334" s="94" t="s">
        <v>6200</v>
      </c>
      <c r="R334" s="36" t="s">
        <v>2444</v>
      </c>
      <c r="S334" s="91" t="str">
        <f>IF(ISERROR(Table13[[#This Row],[W Inner]]),Table13[[#This Row],[W Outer]],IF(AND(Table13[[#This Row],[W Inner]]&gt;0,Table13[[#This Row],[W Inner]]&lt;&gt;"0"),Table13[[#This Row],[W Inner]],Table13[[#This Row],[W Outer]]))</f>
        <v>12</v>
      </c>
      <c r="T334" s="86"/>
      <c r="U3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4" s="49">
        <f>IF(Table13[[#This Row],[Zamówienie - Ilosc SKU '[Szt']]]=0,0,MOD(Table13[[#This Row],[Zamówienie - Ilosc SKU '[Szt']]],Table13[[#This Row],[Min. Ilość Zam. Sku]])-0.5)</f>
        <v>0</v>
      </c>
      <c r="W334" s="31">
        <f>Table13[[#This Row],[Сena SKU Po Wszystkich Rabatach]]*U334</f>
        <v>0</v>
      </c>
      <c r="X334" s="33" t="str">
        <f>IF(Table13[[#This Row],[Zamówienie - Ilosc SKU '[Szt']]]=0,"Niezamówione produkty","Zamówione produkty")</f>
        <v>Niezamówione produkty</v>
      </c>
      <c r="Y334" s="34" t="s">
        <v>2444</v>
      </c>
      <c r="Z334" s="34">
        <v>240</v>
      </c>
      <c r="AA334" s="34">
        <v>960</v>
      </c>
      <c r="AB334" s="34">
        <v>1920</v>
      </c>
      <c r="AC334" s="34">
        <f>+Table13[[#This Row],[Na Palecie]]/Table13[[#This Row],[W Outer]]</f>
        <v>8</v>
      </c>
      <c r="AD334" s="34">
        <f>+Table13[[#This Row],[Na Palecie]]/Table13[[#This Row],[Na 
Warstwie]]</f>
        <v>2</v>
      </c>
      <c r="AE334" s="37" t="s">
        <v>1138</v>
      </c>
      <c r="AF334" s="37" t="s">
        <v>90</v>
      </c>
      <c r="AG334" s="37" t="s">
        <v>1139</v>
      </c>
      <c r="AH334" s="37" t="s">
        <v>1140</v>
      </c>
      <c r="AI334" s="37"/>
      <c r="AJ334" s="37" t="s">
        <v>6705</v>
      </c>
      <c r="AK334" s="37" t="s">
        <v>1136</v>
      </c>
      <c r="AL334" s="37" t="str">
        <f>_xlfn.XLOOKUP(Table13[[#This Row],[Rabat Indywidualny]],'PC2 code'!A:A,'PC2 code'!B:B,0)</f>
        <v>00</v>
      </c>
      <c r="AM334" s="9"/>
      <c r="AP334" s="9"/>
    </row>
    <row r="335" spans="1:42" s="64" customFormat="1" ht="15.75" customHeight="1" x14ac:dyDescent="0.35">
      <c r="A335" s="73" t="s">
        <v>5575</v>
      </c>
      <c r="B335" s="73" t="str">
        <f>TEXT(Table13[[#This Row],[Kod EAN 
(Sku)]],"0000000000000")</f>
        <v>3086123378681</v>
      </c>
      <c r="C335" s="78" t="str">
        <f>IF(AND(Table13[[#This Row],[Kod EAN 
(Szt)]]&lt;&gt;0,Table13[[#This Row],[Kod EAN 
(Szt)]]&lt;&gt;"0"),TEXT(Table13[[#This Row],[Kod EAN 
(Szt)]],"0000000000000"),"")</f>
        <v/>
      </c>
      <c r="D335" s="79" t="s">
        <v>1141</v>
      </c>
      <c r="E335" s="27" t="s">
        <v>7</v>
      </c>
      <c r="F335" s="28" t="s">
        <v>1132</v>
      </c>
      <c r="G335" s="29"/>
      <c r="H335" s="66">
        <v>11.93</v>
      </c>
      <c r="I335" s="67"/>
      <c r="J335" s="51">
        <f>Table13[[#This Row],[Cena Netto]]*(1-Table13[[#This Row],[Rabat Długoterminowy]])</f>
        <v>11.93</v>
      </c>
      <c r="K335" s="80">
        <f>IF(TRIM($D$8)='Payment Term'!A$1,1-(1-$D$9)*(1-2%),$D$9)</f>
        <v>0.25</v>
      </c>
      <c r="L335" s="35">
        <v>0.15</v>
      </c>
      <c r="M335" s="81">
        <f>1-(1-Table13[[#This Row],[Rabat Długoterminowy]])*(1-Table13[[#This Row],[Dodatkowy rabat kwartału (składany)]])</f>
        <v>0.15000000000000002</v>
      </c>
      <c r="N335" s="52">
        <v>0</v>
      </c>
      <c r="O335" s="31">
        <f>ROUND(Table13[[#This Row],[Cena Netto Po Rabacie Długoterminowym]]*(1-Table13[[#This Row],[Rabat Podstawowy]])*(1-Table13[[#This Row],[Dodatkowy rabat kwartału (składany)]])*(1-Table13[[#This Row],[Rabat Indywidualny]]),2)</f>
        <v>7.61</v>
      </c>
      <c r="P335" s="31">
        <f>Table13[[#This Row],[Сena SKU Po Wszystkich Rabatach]]/Table13[[#This Row],[Szt/
Opak.]]</f>
        <v>7.61</v>
      </c>
      <c r="Q335" s="94" t="s">
        <v>6200</v>
      </c>
      <c r="R335" s="36" t="s">
        <v>2444</v>
      </c>
      <c r="S335" s="91" t="str">
        <f>IF(ISERROR(Table13[[#This Row],[W Inner]]),Table13[[#This Row],[W Outer]],IF(AND(Table13[[#This Row],[W Inner]]&gt;0,Table13[[#This Row],[W Inner]]&lt;&gt;"0"),Table13[[#This Row],[W Inner]],Table13[[#This Row],[W Outer]]))</f>
        <v>12</v>
      </c>
      <c r="T335" s="86"/>
      <c r="U3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5" s="49">
        <f>IF(Table13[[#This Row],[Zamówienie - Ilosc SKU '[Szt']]]=0,0,MOD(Table13[[#This Row],[Zamówienie - Ilosc SKU '[Szt']]],Table13[[#This Row],[Min. Ilość Zam. Sku]])-0.5)</f>
        <v>0</v>
      </c>
      <c r="W335" s="31">
        <f>Table13[[#This Row],[Сena SKU Po Wszystkich Rabatach]]*U335</f>
        <v>0</v>
      </c>
      <c r="X335" s="33" t="str">
        <f>IF(Table13[[#This Row],[Zamówienie - Ilosc SKU '[Szt']]]=0,"Niezamówione produkty","Zamówione produkty")</f>
        <v>Niezamówione produkty</v>
      </c>
      <c r="Y335" s="34" t="s">
        <v>2444</v>
      </c>
      <c r="Z335" s="34">
        <v>240</v>
      </c>
      <c r="AA335" s="34">
        <v>960</v>
      </c>
      <c r="AB335" s="34">
        <v>1920</v>
      </c>
      <c r="AC335" s="34">
        <f>+Table13[[#This Row],[Na Palecie]]/Table13[[#This Row],[W Outer]]</f>
        <v>8</v>
      </c>
      <c r="AD335" s="34">
        <f>+Table13[[#This Row],[Na Palecie]]/Table13[[#This Row],[Na 
Warstwie]]</f>
        <v>2</v>
      </c>
      <c r="AE335" s="37" t="s">
        <v>1142</v>
      </c>
      <c r="AF335" s="37" t="s">
        <v>90</v>
      </c>
      <c r="AG335" s="37" t="s">
        <v>1143</v>
      </c>
      <c r="AH335" s="37" t="s">
        <v>1144</v>
      </c>
      <c r="AI335" s="37"/>
      <c r="AJ335" s="37" t="s">
        <v>6705</v>
      </c>
      <c r="AK335" s="37" t="s">
        <v>1136</v>
      </c>
      <c r="AL335" s="37" t="str">
        <f>_xlfn.XLOOKUP(Table13[[#This Row],[Rabat Indywidualny]],'PC2 code'!A:A,'PC2 code'!B:B,0)</f>
        <v>00</v>
      </c>
      <c r="AM335" s="9"/>
      <c r="AP335" s="9"/>
    </row>
    <row r="336" spans="1:42" s="64" customFormat="1" ht="15.75" customHeight="1" x14ac:dyDescent="0.35">
      <c r="A336" s="73" t="s">
        <v>5576</v>
      </c>
      <c r="B336" s="73" t="str">
        <f>TEXT(Table13[[#This Row],[Kod EAN 
(Sku)]],"0000000000000")</f>
        <v>3086123378698</v>
      </c>
      <c r="C336" s="78" t="str">
        <f>IF(AND(Table13[[#This Row],[Kod EAN 
(Szt)]]&lt;&gt;0,Table13[[#This Row],[Kod EAN 
(Szt)]]&lt;&gt;"0"),TEXT(Table13[[#This Row],[Kod EAN 
(Szt)]],"0000000000000"),"")</f>
        <v/>
      </c>
      <c r="D336" s="79" t="s">
        <v>1145</v>
      </c>
      <c r="E336" s="27" t="s">
        <v>7</v>
      </c>
      <c r="F336" s="28" t="s">
        <v>1132</v>
      </c>
      <c r="G336" s="29"/>
      <c r="H336" s="66">
        <v>13.95</v>
      </c>
      <c r="I336" s="67"/>
      <c r="J336" s="51">
        <f>Table13[[#This Row],[Cena Netto]]*(1-Table13[[#This Row],[Rabat Długoterminowy]])</f>
        <v>13.95</v>
      </c>
      <c r="K336" s="80">
        <f>IF(TRIM($D$8)='Payment Term'!A$1,1-(1-$D$9)*(1-2%),$D$9)</f>
        <v>0.25</v>
      </c>
      <c r="L336" s="35">
        <v>0.15</v>
      </c>
      <c r="M336" s="81">
        <f>1-(1-Table13[[#This Row],[Rabat Długoterminowy]])*(1-Table13[[#This Row],[Dodatkowy rabat kwartału (składany)]])</f>
        <v>0.15000000000000002</v>
      </c>
      <c r="N336" s="52">
        <v>0</v>
      </c>
      <c r="O336" s="31">
        <f>ROUND(Table13[[#This Row],[Cena Netto Po Rabacie Długoterminowym]]*(1-Table13[[#This Row],[Rabat Podstawowy]])*(1-Table13[[#This Row],[Dodatkowy rabat kwartału (składany)]])*(1-Table13[[#This Row],[Rabat Indywidualny]]),2)</f>
        <v>8.89</v>
      </c>
      <c r="P336" s="31">
        <f>Table13[[#This Row],[Сena SKU Po Wszystkich Rabatach]]/Table13[[#This Row],[Szt/
Opak.]]</f>
        <v>8.89</v>
      </c>
      <c r="Q336" s="94" t="s">
        <v>6200</v>
      </c>
      <c r="R336" s="36" t="s">
        <v>2444</v>
      </c>
      <c r="S336" s="91" t="str">
        <f>IF(ISERROR(Table13[[#This Row],[W Inner]]),Table13[[#This Row],[W Outer]],IF(AND(Table13[[#This Row],[W Inner]]&gt;0,Table13[[#This Row],[W Inner]]&lt;&gt;"0"),Table13[[#This Row],[W Inner]],Table13[[#This Row],[W Outer]]))</f>
        <v>12</v>
      </c>
      <c r="T336" s="86"/>
      <c r="U3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6" s="49">
        <f>IF(Table13[[#This Row],[Zamówienie - Ilosc SKU '[Szt']]]=0,0,MOD(Table13[[#This Row],[Zamówienie - Ilosc SKU '[Szt']]],Table13[[#This Row],[Min. Ilość Zam. Sku]])-0.5)</f>
        <v>0</v>
      </c>
      <c r="W336" s="31">
        <f>Table13[[#This Row],[Сena SKU Po Wszystkich Rabatach]]*U336</f>
        <v>0</v>
      </c>
      <c r="X336" s="33" t="str">
        <f>IF(Table13[[#This Row],[Zamówienie - Ilosc SKU '[Szt']]]=0,"Niezamówione produkty","Zamówione produkty")</f>
        <v>Niezamówione produkty</v>
      </c>
      <c r="Y336" s="34" t="s">
        <v>2444</v>
      </c>
      <c r="Z336" s="34">
        <v>240</v>
      </c>
      <c r="AA336" s="34">
        <v>480</v>
      </c>
      <c r="AB336" s="34">
        <v>960</v>
      </c>
      <c r="AC336" s="34">
        <f>+Table13[[#This Row],[Na Palecie]]/Table13[[#This Row],[W Outer]]</f>
        <v>4</v>
      </c>
      <c r="AD336" s="34">
        <f>+Table13[[#This Row],[Na Palecie]]/Table13[[#This Row],[Na 
Warstwie]]</f>
        <v>2</v>
      </c>
      <c r="AE336" s="37" t="s">
        <v>1146</v>
      </c>
      <c r="AF336" s="37" t="s">
        <v>90</v>
      </c>
      <c r="AG336" s="37" t="s">
        <v>1147</v>
      </c>
      <c r="AH336" s="37" t="s">
        <v>1148</v>
      </c>
      <c r="AI336" s="37"/>
      <c r="AJ336" s="37" t="s">
        <v>6705</v>
      </c>
      <c r="AK336" s="37" t="s">
        <v>1136</v>
      </c>
      <c r="AL336" s="37" t="str">
        <f>_xlfn.XLOOKUP(Table13[[#This Row],[Rabat Indywidualny]],'PC2 code'!A:A,'PC2 code'!B:B,0)</f>
        <v>00</v>
      </c>
      <c r="AM336" s="9"/>
      <c r="AP336" s="9"/>
    </row>
    <row r="337" spans="1:42" ht="15.75" customHeight="1" x14ac:dyDescent="0.35">
      <c r="A337" s="73" t="s">
        <v>5577</v>
      </c>
      <c r="B337" s="73" t="str">
        <f>TEXT(Table13[[#This Row],[Kod EAN 
(Sku)]],"0000000000000")</f>
        <v>3086123378704</v>
      </c>
      <c r="C337" s="78" t="str">
        <f>IF(AND(Table13[[#This Row],[Kod EAN 
(Szt)]]&lt;&gt;0,Table13[[#This Row],[Kod EAN 
(Szt)]]&lt;&gt;"0"),TEXT(Table13[[#This Row],[Kod EAN 
(Szt)]],"0000000000000"),"")</f>
        <v/>
      </c>
      <c r="D337" s="79" t="s">
        <v>1149</v>
      </c>
      <c r="E337" s="27" t="s">
        <v>7</v>
      </c>
      <c r="F337" s="28" t="s">
        <v>1132</v>
      </c>
      <c r="G337" s="29"/>
      <c r="H337" s="66">
        <v>15.84</v>
      </c>
      <c r="I337" s="67"/>
      <c r="J337" s="51">
        <f>Table13[[#This Row],[Cena Netto]]*(1-Table13[[#This Row],[Rabat Długoterminowy]])</f>
        <v>15.84</v>
      </c>
      <c r="K337" s="80">
        <f>IF(TRIM($D$8)='Payment Term'!A$1,1-(1-$D$9)*(1-2%),$D$9)</f>
        <v>0.25</v>
      </c>
      <c r="L337" s="35">
        <v>0.15</v>
      </c>
      <c r="M337" s="81">
        <f>1-(1-Table13[[#This Row],[Rabat Długoterminowy]])*(1-Table13[[#This Row],[Dodatkowy rabat kwartału (składany)]])</f>
        <v>0.15000000000000002</v>
      </c>
      <c r="N337" s="52">
        <v>0</v>
      </c>
      <c r="O337" s="31">
        <f>ROUND(Table13[[#This Row],[Cena Netto Po Rabacie Długoterminowym]]*(1-Table13[[#This Row],[Rabat Podstawowy]])*(1-Table13[[#This Row],[Dodatkowy rabat kwartału (składany)]])*(1-Table13[[#This Row],[Rabat Indywidualny]]),2)</f>
        <v>10.1</v>
      </c>
      <c r="P337" s="31">
        <f>Table13[[#This Row],[Сena SKU Po Wszystkich Rabatach]]/Table13[[#This Row],[Szt/
Opak.]]</f>
        <v>10.1</v>
      </c>
      <c r="Q337" s="94" t="s">
        <v>6200</v>
      </c>
      <c r="R337" s="36" t="s">
        <v>2444</v>
      </c>
      <c r="S337" s="91" t="str">
        <f>IF(ISERROR(Table13[[#This Row],[W Inner]]),Table13[[#This Row],[W Outer]],IF(AND(Table13[[#This Row],[W Inner]]&gt;0,Table13[[#This Row],[W Inner]]&lt;&gt;"0"),Table13[[#This Row],[W Inner]],Table13[[#This Row],[W Outer]]))</f>
        <v>12</v>
      </c>
      <c r="T337" s="86"/>
      <c r="U3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7" s="49">
        <f>IF(Table13[[#This Row],[Zamówienie - Ilosc SKU '[Szt']]]=0,0,MOD(Table13[[#This Row],[Zamówienie - Ilosc SKU '[Szt']]],Table13[[#This Row],[Min. Ilość Zam. Sku]])-0.5)</f>
        <v>0</v>
      </c>
      <c r="W337" s="31">
        <f>Table13[[#This Row],[Сena SKU Po Wszystkich Rabatach]]*U337</f>
        <v>0</v>
      </c>
      <c r="X337" s="33" t="str">
        <f>IF(Table13[[#This Row],[Zamówienie - Ilosc SKU '[Szt']]]=0,"Niezamówione produkty","Zamówione produkty")</f>
        <v>Niezamówione produkty</v>
      </c>
      <c r="Y337" s="34" t="s">
        <v>2444</v>
      </c>
      <c r="Z337" s="34">
        <v>240</v>
      </c>
      <c r="AA337" s="34">
        <v>480</v>
      </c>
      <c r="AB337" s="34">
        <v>960</v>
      </c>
      <c r="AC337" s="34">
        <f>+Table13[[#This Row],[Na Palecie]]/Table13[[#This Row],[W Outer]]</f>
        <v>4</v>
      </c>
      <c r="AD337" s="34">
        <f>+Table13[[#This Row],[Na Palecie]]/Table13[[#This Row],[Na 
Warstwie]]</f>
        <v>2</v>
      </c>
      <c r="AE337" s="37" t="s">
        <v>1150</v>
      </c>
      <c r="AF337" s="37" t="s">
        <v>90</v>
      </c>
      <c r="AG337" s="37" t="s">
        <v>1151</v>
      </c>
      <c r="AH337" s="37" t="s">
        <v>1152</v>
      </c>
      <c r="AI337" s="37"/>
      <c r="AJ337" s="37" t="s">
        <v>6705</v>
      </c>
      <c r="AK337" s="37" t="s">
        <v>1136</v>
      </c>
      <c r="AL337" s="37" t="str">
        <f>_xlfn.XLOOKUP(Table13[[#This Row],[Rabat Indywidualny]],'PC2 code'!A:A,'PC2 code'!B:B,0)</f>
        <v>00</v>
      </c>
    </row>
    <row r="338" spans="1:42" s="64" customFormat="1" ht="15.75" customHeight="1" x14ac:dyDescent="0.35">
      <c r="A338" s="73" t="s">
        <v>5578</v>
      </c>
      <c r="B338" s="73" t="str">
        <f>TEXT(Table13[[#This Row],[Kod EAN 
(Sku)]],"0000000000000")</f>
        <v>3086123594678</v>
      </c>
      <c r="C338" s="78" t="str">
        <f>IF(AND(Table13[[#This Row],[Kod EAN 
(Szt)]]&lt;&gt;0,Table13[[#This Row],[Kod EAN 
(Szt)]]&lt;&gt;"0"),TEXT(Table13[[#This Row],[Kod EAN 
(Szt)]],"0000000000000"),"")</f>
        <v/>
      </c>
      <c r="D338" s="79" t="s">
        <v>1126</v>
      </c>
      <c r="E338" s="27" t="s">
        <v>7</v>
      </c>
      <c r="F338" s="28" t="s">
        <v>1070</v>
      </c>
      <c r="G338" s="29"/>
      <c r="H338" s="66">
        <v>5.34</v>
      </c>
      <c r="I338" s="67"/>
      <c r="J338" s="51">
        <f>Table13[[#This Row],[Cena Netto]]*(1-Table13[[#This Row],[Rabat Długoterminowy]])</f>
        <v>5.34</v>
      </c>
      <c r="K338" s="80">
        <f>IF(TRIM($D$8)='Payment Term'!A$1,1-(1-$D$9)*(1-2%),$D$9)</f>
        <v>0.25</v>
      </c>
      <c r="L338" s="35">
        <v>0.15</v>
      </c>
      <c r="M338" s="81">
        <f>1-(1-Table13[[#This Row],[Rabat Długoterminowy]])*(1-Table13[[#This Row],[Dodatkowy rabat kwartału (składany)]])</f>
        <v>0.15000000000000002</v>
      </c>
      <c r="N338" s="52">
        <v>0</v>
      </c>
      <c r="O338" s="31">
        <f>ROUND(Table13[[#This Row],[Cena Netto Po Rabacie Długoterminowym]]*(1-Table13[[#This Row],[Rabat Podstawowy]])*(1-Table13[[#This Row],[Dodatkowy rabat kwartału (składany)]])*(1-Table13[[#This Row],[Rabat Indywidualny]]),2)</f>
        <v>3.4</v>
      </c>
      <c r="P338" s="31">
        <f>Table13[[#This Row],[Сena SKU Po Wszystkich Rabatach]]/Table13[[#This Row],[Szt/
Opak.]]</f>
        <v>3.4</v>
      </c>
      <c r="Q338" s="94" t="s">
        <v>6200</v>
      </c>
      <c r="R338" s="36" t="s">
        <v>2460</v>
      </c>
      <c r="S338" s="91" t="str">
        <f>IF(ISERROR(Table13[[#This Row],[W Inner]]),Table13[[#This Row],[W Outer]],IF(AND(Table13[[#This Row],[W Inner]]&gt;0,Table13[[#This Row],[W Inner]]&lt;&gt;"0"),Table13[[#This Row],[W Inner]],Table13[[#This Row],[W Outer]]))</f>
        <v>20</v>
      </c>
      <c r="T338" s="86"/>
      <c r="U3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8" s="49">
        <f>IF(Table13[[#This Row],[Zamówienie - Ilosc SKU '[Szt']]]=0,0,MOD(Table13[[#This Row],[Zamówienie - Ilosc SKU '[Szt']]],Table13[[#This Row],[Min. Ilość Zam. Sku]])-0.5)</f>
        <v>0</v>
      </c>
      <c r="W338" s="31">
        <f>Table13[[#This Row],[Сena SKU Po Wszystkich Rabatach]]*U338</f>
        <v>0</v>
      </c>
      <c r="X338" s="33" t="str">
        <f>IF(Table13[[#This Row],[Zamówienie - Ilosc SKU '[Szt']]]=0,"Niezamówione produkty","Zamówione produkty")</f>
        <v>Niezamówione produkty</v>
      </c>
      <c r="Y338" s="34" t="s">
        <v>2460</v>
      </c>
      <c r="Z338" s="34">
        <v>200</v>
      </c>
      <c r="AA338" s="34">
        <v>1600</v>
      </c>
      <c r="AB338" s="34">
        <v>4800</v>
      </c>
      <c r="AC338" s="34">
        <f>+Table13[[#This Row],[Na Palecie]]/Table13[[#This Row],[W Outer]]</f>
        <v>24</v>
      </c>
      <c r="AD338" s="34">
        <f>+Table13[[#This Row],[Na Palecie]]/Table13[[#This Row],[Na 
Warstwie]]</f>
        <v>3</v>
      </c>
      <c r="AE338" s="37" t="s">
        <v>1127</v>
      </c>
      <c r="AF338" s="37" t="s">
        <v>90</v>
      </c>
      <c r="AG338" s="37" t="s">
        <v>1128</v>
      </c>
      <c r="AH338" s="37" t="s">
        <v>1129</v>
      </c>
      <c r="AI338" s="37"/>
      <c r="AJ338" s="37" t="s">
        <v>6706</v>
      </c>
      <c r="AK338" s="37" t="s">
        <v>1130</v>
      </c>
      <c r="AL338" s="37" t="str">
        <f>_xlfn.XLOOKUP(Table13[[#This Row],[Rabat Indywidualny]],'PC2 code'!A:A,'PC2 code'!B:B,0)</f>
        <v>00</v>
      </c>
      <c r="AM338" s="9"/>
      <c r="AP338" s="9"/>
    </row>
    <row r="339" spans="1:42" ht="15.75" customHeight="1" x14ac:dyDescent="0.35">
      <c r="A339" s="73" t="s">
        <v>5579</v>
      </c>
      <c r="B339" s="73" t="str">
        <f>TEXT(Table13[[#This Row],[Kod EAN 
(Sku)]],"0000000000000")</f>
        <v>3086123595392</v>
      </c>
      <c r="C339" s="78" t="str">
        <f>IF(AND(Table13[[#This Row],[Kod EAN 
(Szt)]]&lt;&gt;0,Table13[[#This Row],[Kod EAN 
(Szt)]]&lt;&gt;"0"),TEXT(Table13[[#This Row],[Kod EAN 
(Szt)]],"0000000000000"),"")</f>
        <v/>
      </c>
      <c r="D339" s="79" t="s">
        <v>6056</v>
      </c>
      <c r="E339" s="27" t="s">
        <v>7</v>
      </c>
      <c r="F339" s="28" t="s">
        <v>1070</v>
      </c>
      <c r="G339" s="29"/>
      <c r="H339" s="66">
        <v>12.35</v>
      </c>
      <c r="I339" s="67"/>
      <c r="J339" s="51">
        <f>Table13[[#This Row],[Cena Netto]]*(1-Table13[[#This Row],[Rabat Długoterminowy]])</f>
        <v>12.35</v>
      </c>
      <c r="K339" s="80">
        <f>IF(TRIM($D$8)='Payment Term'!A$1,1-(1-$D$9)*(1-2%),$D$9)</f>
        <v>0.25</v>
      </c>
      <c r="L339" s="35">
        <v>0.15</v>
      </c>
      <c r="M339" s="81">
        <f>1-(1-Table13[[#This Row],[Rabat Długoterminowy]])*(1-Table13[[#This Row],[Dodatkowy rabat kwartału (składany)]])</f>
        <v>0.15000000000000002</v>
      </c>
      <c r="N339" s="52">
        <v>0</v>
      </c>
      <c r="O339" s="31">
        <f>ROUND(Table13[[#This Row],[Cena Netto Po Rabacie Długoterminowym]]*(1-Table13[[#This Row],[Rabat Podstawowy]])*(1-Table13[[#This Row],[Dodatkowy rabat kwartału (składany)]])*(1-Table13[[#This Row],[Rabat Indywidualny]]),2)</f>
        <v>7.87</v>
      </c>
      <c r="P339" s="31">
        <f>Table13[[#This Row],[Сena SKU Po Wszystkich Rabatach]]/Table13[[#This Row],[Szt/
Opak.]]</f>
        <v>2.6233333333333335</v>
      </c>
      <c r="Q339" s="94" t="s">
        <v>6203</v>
      </c>
      <c r="R339" s="36" t="s">
        <v>2460</v>
      </c>
      <c r="S339" s="91" t="str">
        <f>IF(ISERROR(Table13[[#This Row],[W Inner]]),Table13[[#This Row],[W Outer]],IF(AND(Table13[[#This Row],[W Inner]]&gt;0,Table13[[#This Row],[W Inner]]&lt;&gt;"0"),Table13[[#This Row],[W Inner]],Table13[[#This Row],[W Outer]]))</f>
        <v>20</v>
      </c>
      <c r="T339" s="86"/>
      <c r="U3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39" s="49">
        <f>IF(Table13[[#This Row],[Zamówienie - Ilosc SKU '[Szt']]]=0,0,MOD(Table13[[#This Row],[Zamówienie - Ilosc SKU '[Szt']]],Table13[[#This Row],[Min. Ilość Zam. Sku]])-0.5)</f>
        <v>0</v>
      </c>
      <c r="W339" s="31">
        <f>Table13[[#This Row],[Сena SKU Po Wszystkich Rabatach]]*U339</f>
        <v>0</v>
      </c>
      <c r="X339" s="33" t="str">
        <f>IF(Table13[[#This Row],[Zamówienie - Ilosc SKU '[Szt']]]=0,"Niezamówione produkty","Zamówione produkty")</f>
        <v>Niezamówione produkty</v>
      </c>
      <c r="Y339" s="34" t="s">
        <v>2460</v>
      </c>
      <c r="Z339" s="34">
        <v>120</v>
      </c>
      <c r="AA339" s="34">
        <v>600</v>
      </c>
      <c r="AB339" s="34">
        <v>1800</v>
      </c>
      <c r="AC339" s="34">
        <f>+Table13[[#This Row],[Na Palecie]]/Table13[[#This Row],[W Outer]]</f>
        <v>15</v>
      </c>
      <c r="AD339" s="34">
        <f>+Table13[[#This Row],[Na Palecie]]/Table13[[#This Row],[Na 
Warstwie]]</f>
        <v>3</v>
      </c>
      <c r="AE339" s="37" t="s">
        <v>6262</v>
      </c>
      <c r="AF339" s="37" t="s">
        <v>90</v>
      </c>
      <c r="AG339" s="37" t="s">
        <v>6483</v>
      </c>
      <c r="AH339" s="37" t="s">
        <v>6484</v>
      </c>
      <c r="AI339" s="37"/>
      <c r="AJ339" s="37" t="s">
        <v>6706</v>
      </c>
      <c r="AK339" s="37" t="s">
        <v>1117</v>
      </c>
      <c r="AL339" s="37" t="str">
        <f>_xlfn.XLOOKUP(Table13[[#This Row],[Rabat Indywidualny]],'PC2 code'!A:A,'PC2 code'!B:B,0)</f>
        <v>00</v>
      </c>
    </row>
    <row r="340" spans="1:42" s="64" customFormat="1" ht="15.75" customHeight="1" x14ac:dyDescent="0.35">
      <c r="A340" s="73" t="s">
        <v>5580</v>
      </c>
      <c r="B340" s="73" t="str">
        <f>TEXT(Table13[[#This Row],[Kod EAN 
(Sku)]],"0000000000000")</f>
        <v>3086123594647</v>
      </c>
      <c r="C340" s="78" t="str">
        <f>IF(AND(Table13[[#This Row],[Kod EAN 
(Szt)]]&lt;&gt;0,Table13[[#This Row],[Kod EAN 
(Szt)]]&lt;&gt;"0"),TEXT(Table13[[#This Row],[Kod EAN 
(Szt)]],"0000000000000"),"")</f>
        <v/>
      </c>
      <c r="D340" s="79" t="s">
        <v>6057</v>
      </c>
      <c r="E340" s="27" t="s">
        <v>7</v>
      </c>
      <c r="F340" s="28" t="s">
        <v>1070</v>
      </c>
      <c r="G340" s="29"/>
      <c r="H340" s="66">
        <v>6.3</v>
      </c>
      <c r="I340" s="67"/>
      <c r="J340" s="51">
        <f>Table13[[#This Row],[Cena Netto]]*(1-Table13[[#This Row],[Rabat Długoterminowy]])</f>
        <v>6.3</v>
      </c>
      <c r="K340" s="80">
        <f>IF(TRIM($D$8)='Payment Term'!A$1,1-(1-$D$9)*(1-2%),$D$9)</f>
        <v>0.25</v>
      </c>
      <c r="L340" s="35">
        <v>0.15</v>
      </c>
      <c r="M340" s="81">
        <f>1-(1-Table13[[#This Row],[Rabat Długoterminowy]])*(1-Table13[[#This Row],[Dodatkowy rabat kwartału (składany)]])</f>
        <v>0.15000000000000002</v>
      </c>
      <c r="N340" s="52">
        <v>0</v>
      </c>
      <c r="O340" s="31">
        <f>ROUND(Table13[[#This Row],[Cena Netto Po Rabacie Długoterminowym]]*(1-Table13[[#This Row],[Rabat Podstawowy]])*(1-Table13[[#This Row],[Dodatkowy rabat kwartału (składany)]])*(1-Table13[[#This Row],[Rabat Indywidualny]]),2)</f>
        <v>4.0199999999999996</v>
      </c>
      <c r="P340" s="31">
        <f>Table13[[#This Row],[Сena SKU Po Wszystkich Rabatach]]/Table13[[#This Row],[Szt/
Opak.]]</f>
        <v>4.0199999999999996</v>
      </c>
      <c r="Q340" s="94" t="s">
        <v>6200</v>
      </c>
      <c r="R340" s="36" t="s">
        <v>2500</v>
      </c>
      <c r="S340" s="91" t="str">
        <f>IF(ISERROR(Table13[[#This Row],[W Inner]]),Table13[[#This Row],[W Outer]],IF(AND(Table13[[#This Row],[W Inner]]&gt;0,Table13[[#This Row],[W Inner]]&lt;&gt;"0"),Table13[[#This Row],[W Inner]],Table13[[#This Row],[W Outer]]))</f>
        <v>40</v>
      </c>
      <c r="T340" s="86"/>
      <c r="U3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0" s="49">
        <f>IF(Table13[[#This Row],[Zamówienie - Ilosc SKU '[Szt']]]=0,0,MOD(Table13[[#This Row],[Zamówienie - Ilosc SKU '[Szt']]],Table13[[#This Row],[Min. Ilość Zam. Sku]])-0.5)</f>
        <v>0</v>
      </c>
      <c r="W340" s="31">
        <f>Table13[[#This Row],[Сena SKU Po Wszystkich Rabatach]]*U340</f>
        <v>0</v>
      </c>
      <c r="X340" s="33" t="str">
        <f>IF(Table13[[#This Row],[Zamówienie - Ilosc SKU '[Szt']]]=0,"Niezamówione produkty","Zamówione produkty")</f>
        <v>Niezamówione produkty</v>
      </c>
      <c r="Y340" s="34" t="s">
        <v>2500</v>
      </c>
      <c r="Z340" s="34">
        <v>400</v>
      </c>
      <c r="AA340" s="34">
        <v>2400</v>
      </c>
      <c r="AB340" s="34">
        <v>9600</v>
      </c>
      <c r="AC340" s="34">
        <f>+Table13[[#This Row],[Na Palecie]]/Table13[[#This Row],[W Outer]]</f>
        <v>24</v>
      </c>
      <c r="AD340" s="34">
        <f>+Table13[[#This Row],[Na Palecie]]/Table13[[#This Row],[Na 
Warstwie]]</f>
        <v>4</v>
      </c>
      <c r="AE340" s="37" t="s">
        <v>6263</v>
      </c>
      <c r="AF340" s="37" t="s">
        <v>90</v>
      </c>
      <c r="AG340" s="37" t="s">
        <v>6485</v>
      </c>
      <c r="AH340" s="37" t="s">
        <v>6486</v>
      </c>
      <c r="AI340" s="37"/>
      <c r="AJ340" s="37" t="s">
        <v>6706</v>
      </c>
      <c r="AK340" s="37" t="s">
        <v>1117</v>
      </c>
      <c r="AL340" s="37" t="str">
        <f>_xlfn.XLOOKUP(Table13[[#This Row],[Rabat Indywidualny]],'PC2 code'!A:A,'PC2 code'!B:B,0)</f>
        <v>00</v>
      </c>
      <c r="AM340" s="9"/>
      <c r="AP340" s="9"/>
    </row>
    <row r="341" spans="1:42" ht="15.75" customHeight="1" x14ac:dyDescent="0.35">
      <c r="A341" s="73" t="s">
        <v>5581</v>
      </c>
      <c r="B341" s="73" t="str">
        <f>TEXT(Table13[[#This Row],[Kod EAN 
(Sku)]],"0000000000000")</f>
        <v>3086123594654</v>
      </c>
      <c r="C341" s="78" t="str">
        <f>IF(AND(Table13[[#This Row],[Kod EAN 
(Szt)]]&lt;&gt;0,Table13[[#This Row],[Kod EAN 
(Szt)]]&lt;&gt;"0"),TEXT(Table13[[#This Row],[Kod EAN 
(Szt)]],"0000000000000"),"")</f>
        <v/>
      </c>
      <c r="D341" s="79" t="s">
        <v>6058</v>
      </c>
      <c r="E341" s="27" t="s">
        <v>7</v>
      </c>
      <c r="F341" s="28" t="s">
        <v>1070</v>
      </c>
      <c r="G341" s="29"/>
      <c r="H341" s="66">
        <v>6.3</v>
      </c>
      <c r="I341" s="67"/>
      <c r="J341" s="51">
        <f>Table13[[#This Row],[Cena Netto]]*(1-Table13[[#This Row],[Rabat Długoterminowy]])</f>
        <v>6.3</v>
      </c>
      <c r="K341" s="80">
        <f>IF(TRIM($D$8)='Payment Term'!A$1,1-(1-$D$9)*(1-2%),$D$9)</f>
        <v>0.25</v>
      </c>
      <c r="L341" s="35">
        <v>0.15</v>
      </c>
      <c r="M341" s="81">
        <f>1-(1-Table13[[#This Row],[Rabat Długoterminowy]])*(1-Table13[[#This Row],[Dodatkowy rabat kwartału (składany)]])</f>
        <v>0.15000000000000002</v>
      </c>
      <c r="N341" s="52">
        <v>0</v>
      </c>
      <c r="O341" s="31">
        <f>ROUND(Table13[[#This Row],[Cena Netto Po Rabacie Długoterminowym]]*(1-Table13[[#This Row],[Rabat Podstawowy]])*(1-Table13[[#This Row],[Dodatkowy rabat kwartału (składany)]])*(1-Table13[[#This Row],[Rabat Indywidualny]]),2)</f>
        <v>4.0199999999999996</v>
      </c>
      <c r="P341" s="31">
        <f>Table13[[#This Row],[Сena SKU Po Wszystkich Rabatach]]/Table13[[#This Row],[Szt/
Opak.]]</f>
        <v>4.0199999999999996</v>
      </c>
      <c r="Q341" s="94" t="s">
        <v>6200</v>
      </c>
      <c r="R341" s="36" t="s">
        <v>2500</v>
      </c>
      <c r="S341" s="91" t="str">
        <f>IF(ISERROR(Table13[[#This Row],[W Inner]]),Table13[[#This Row],[W Outer]],IF(AND(Table13[[#This Row],[W Inner]]&gt;0,Table13[[#This Row],[W Inner]]&lt;&gt;"0"),Table13[[#This Row],[W Inner]],Table13[[#This Row],[W Outer]]))</f>
        <v>40</v>
      </c>
      <c r="T341" s="86"/>
      <c r="U3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1" s="49">
        <f>IF(Table13[[#This Row],[Zamówienie - Ilosc SKU '[Szt']]]=0,0,MOD(Table13[[#This Row],[Zamówienie - Ilosc SKU '[Szt']]],Table13[[#This Row],[Min. Ilość Zam. Sku]])-0.5)</f>
        <v>0</v>
      </c>
      <c r="W341" s="31">
        <f>Table13[[#This Row],[Сena SKU Po Wszystkich Rabatach]]*U341</f>
        <v>0</v>
      </c>
      <c r="X341" s="33" t="str">
        <f>IF(Table13[[#This Row],[Zamówienie - Ilosc SKU '[Szt']]]=0,"Niezamówione produkty","Zamówione produkty")</f>
        <v>Niezamówione produkty</v>
      </c>
      <c r="Y341" s="34" t="s">
        <v>2500</v>
      </c>
      <c r="Z341" s="34">
        <v>400</v>
      </c>
      <c r="AA341" s="34">
        <v>3200</v>
      </c>
      <c r="AB341" s="34">
        <v>9600</v>
      </c>
      <c r="AC341" s="34">
        <f>+Table13[[#This Row],[Na Palecie]]/Table13[[#This Row],[W Outer]]</f>
        <v>24</v>
      </c>
      <c r="AD341" s="34">
        <f>+Table13[[#This Row],[Na Palecie]]/Table13[[#This Row],[Na 
Warstwie]]</f>
        <v>3</v>
      </c>
      <c r="AE341" s="37" t="s">
        <v>6264</v>
      </c>
      <c r="AF341" s="37" t="s">
        <v>90</v>
      </c>
      <c r="AG341" s="37" t="s">
        <v>6487</v>
      </c>
      <c r="AH341" s="37" t="s">
        <v>6488</v>
      </c>
      <c r="AI341" s="37"/>
      <c r="AJ341" s="37" t="s">
        <v>6706</v>
      </c>
      <c r="AK341" s="37" t="s">
        <v>1117</v>
      </c>
      <c r="AL341" s="37" t="str">
        <f>_xlfn.XLOOKUP(Table13[[#This Row],[Rabat Indywidualny]],'PC2 code'!A:A,'PC2 code'!B:B,0)</f>
        <v>00</v>
      </c>
    </row>
    <row r="342" spans="1:42" ht="15.75" customHeight="1" x14ac:dyDescent="0.35">
      <c r="A342" s="73" t="s">
        <v>5582</v>
      </c>
      <c r="B342" s="73" t="str">
        <f>TEXT(Table13[[#This Row],[Kod EAN 
(Sku)]],"0000000000000")</f>
        <v>3086123601802</v>
      </c>
      <c r="C342" s="78" t="str">
        <f>IF(AND(Table13[[#This Row],[Kod EAN 
(Szt)]]&lt;&gt;0,Table13[[#This Row],[Kod EAN 
(Szt)]]&lt;&gt;"0"),TEXT(Table13[[#This Row],[Kod EAN 
(Szt)]],"0000000000000"),"")</f>
        <v/>
      </c>
      <c r="D342" s="79" t="s">
        <v>6059</v>
      </c>
      <c r="E342" s="27" t="s">
        <v>7</v>
      </c>
      <c r="F342" s="28" t="s">
        <v>1070</v>
      </c>
      <c r="G342" s="29"/>
      <c r="H342" s="66">
        <v>6.3</v>
      </c>
      <c r="I342" s="67"/>
      <c r="J342" s="51">
        <f>Table13[[#This Row],[Cena Netto]]*(1-Table13[[#This Row],[Rabat Długoterminowy]])</f>
        <v>6.3</v>
      </c>
      <c r="K342" s="80">
        <f>IF(TRIM($D$8)='Payment Term'!A$1,1-(1-$D$9)*(1-2%),$D$9)</f>
        <v>0.25</v>
      </c>
      <c r="L342" s="35">
        <v>0.15</v>
      </c>
      <c r="M342" s="81">
        <f>1-(1-Table13[[#This Row],[Rabat Długoterminowy]])*(1-Table13[[#This Row],[Dodatkowy rabat kwartału (składany)]])</f>
        <v>0.15000000000000002</v>
      </c>
      <c r="N342" s="52">
        <v>0</v>
      </c>
      <c r="O342" s="31">
        <f>ROUND(Table13[[#This Row],[Cena Netto Po Rabacie Długoterminowym]]*(1-Table13[[#This Row],[Rabat Podstawowy]])*(1-Table13[[#This Row],[Dodatkowy rabat kwartału (składany)]])*(1-Table13[[#This Row],[Rabat Indywidualny]]),2)</f>
        <v>4.0199999999999996</v>
      </c>
      <c r="P342" s="31">
        <f>Table13[[#This Row],[Сena SKU Po Wszystkich Rabatach]]/Table13[[#This Row],[Szt/
Opak.]]</f>
        <v>4.0199999999999996</v>
      </c>
      <c r="Q342" s="94" t="s">
        <v>6200</v>
      </c>
      <c r="R342" s="36" t="s">
        <v>2500</v>
      </c>
      <c r="S342" s="91" t="str">
        <f>IF(ISERROR(Table13[[#This Row],[W Inner]]),Table13[[#This Row],[W Outer]],IF(AND(Table13[[#This Row],[W Inner]]&gt;0,Table13[[#This Row],[W Inner]]&lt;&gt;"0"),Table13[[#This Row],[W Inner]],Table13[[#This Row],[W Outer]]))</f>
        <v>40</v>
      </c>
      <c r="T342" s="86"/>
      <c r="U3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2" s="49">
        <f>IF(Table13[[#This Row],[Zamówienie - Ilosc SKU '[Szt']]]=0,0,MOD(Table13[[#This Row],[Zamówienie - Ilosc SKU '[Szt']]],Table13[[#This Row],[Min. Ilość Zam. Sku]])-0.5)</f>
        <v>0</v>
      </c>
      <c r="W342" s="31">
        <f>Table13[[#This Row],[Сena SKU Po Wszystkich Rabatach]]*U342</f>
        <v>0</v>
      </c>
      <c r="X342" s="33" t="str">
        <f>IF(Table13[[#This Row],[Zamówienie - Ilosc SKU '[Szt']]]=0,"Niezamówione produkty","Zamówione produkty")</f>
        <v>Niezamówione produkty</v>
      </c>
      <c r="Y342" s="34" t="s">
        <v>2500</v>
      </c>
      <c r="Z342" s="34">
        <v>400</v>
      </c>
      <c r="AA342" s="34">
        <v>2400</v>
      </c>
      <c r="AB342" s="34">
        <v>9600</v>
      </c>
      <c r="AC342" s="34">
        <f>+Table13[[#This Row],[Na Palecie]]/Table13[[#This Row],[W Outer]]</f>
        <v>24</v>
      </c>
      <c r="AD342" s="34">
        <f>+Table13[[#This Row],[Na Palecie]]/Table13[[#This Row],[Na 
Warstwie]]</f>
        <v>4</v>
      </c>
      <c r="AE342" s="37" t="s">
        <v>6265</v>
      </c>
      <c r="AF342" s="37" t="s">
        <v>90</v>
      </c>
      <c r="AG342" s="37" t="s">
        <v>6489</v>
      </c>
      <c r="AH342" s="37" t="s">
        <v>6490</v>
      </c>
      <c r="AI342" s="37"/>
      <c r="AJ342" s="37" t="s">
        <v>6706</v>
      </c>
      <c r="AK342" s="37" t="s">
        <v>1117</v>
      </c>
      <c r="AL342" s="37" t="str">
        <f>_xlfn.XLOOKUP(Table13[[#This Row],[Rabat Indywidualny]],'PC2 code'!A:A,'PC2 code'!B:B,0)</f>
        <v>00</v>
      </c>
    </row>
    <row r="343" spans="1:42" s="64" customFormat="1" ht="15.75" customHeight="1" x14ac:dyDescent="0.35">
      <c r="A343" s="73" t="s">
        <v>5583</v>
      </c>
      <c r="B343" s="73" t="str">
        <f>TEXT(Table13[[#This Row],[Kod EAN 
(Sku)]],"0000000000000")</f>
        <v>3086123594661</v>
      </c>
      <c r="C343" s="78" t="str">
        <f>IF(AND(Table13[[#This Row],[Kod EAN 
(Szt)]]&lt;&gt;0,Table13[[#This Row],[Kod EAN 
(Szt)]]&lt;&gt;"0"),TEXT(Table13[[#This Row],[Kod EAN 
(Szt)]],"0000000000000"),"")</f>
        <v/>
      </c>
      <c r="D343" s="79" t="s">
        <v>6060</v>
      </c>
      <c r="E343" s="27" t="s">
        <v>7</v>
      </c>
      <c r="F343" s="28" t="s">
        <v>1070</v>
      </c>
      <c r="G343" s="29"/>
      <c r="H343" s="66">
        <v>6.3</v>
      </c>
      <c r="I343" s="67"/>
      <c r="J343" s="51">
        <f>Table13[[#This Row],[Cena Netto]]*(1-Table13[[#This Row],[Rabat Długoterminowy]])</f>
        <v>6.3</v>
      </c>
      <c r="K343" s="80">
        <f>IF(TRIM($D$8)='Payment Term'!A$1,1-(1-$D$9)*(1-2%),$D$9)</f>
        <v>0.25</v>
      </c>
      <c r="L343" s="35">
        <v>0.15</v>
      </c>
      <c r="M343" s="81">
        <f>1-(1-Table13[[#This Row],[Rabat Długoterminowy]])*(1-Table13[[#This Row],[Dodatkowy rabat kwartału (składany)]])</f>
        <v>0.15000000000000002</v>
      </c>
      <c r="N343" s="52">
        <v>0</v>
      </c>
      <c r="O343" s="31">
        <f>ROUND(Table13[[#This Row],[Cena Netto Po Rabacie Długoterminowym]]*(1-Table13[[#This Row],[Rabat Podstawowy]])*(1-Table13[[#This Row],[Dodatkowy rabat kwartału (składany)]])*(1-Table13[[#This Row],[Rabat Indywidualny]]),2)</f>
        <v>4.0199999999999996</v>
      </c>
      <c r="P343" s="31">
        <f>Table13[[#This Row],[Сena SKU Po Wszystkich Rabatach]]/Table13[[#This Row],[Szt/
Opak.]]</f>
        <v>4.0199999999999996</v>
      </c>
      <c r="Q343" s="94" t="s">
        <v>6200</v>
      </c>
      <c r="R343" s="36" t="s">
        <v>2500</v>
      </c>
      <c r="S343" s="91" t="str">
        <f>IF(ISERROR(Table13[[#This Row],[W Inner]]),Table13[[#This Row],[W Outer]],IF(AND(Table13[[#This Row],[W Inner]]&gt;0,Table13[[#This Row],[W Inner]]&lt;&gt;"0"),Table13[[#This Row],[W Inner]],Table13[[#This Row],[W Outer]]))</f>
        <v>40</v>
      </c>
      <c r="T343" s="86"/>
      <c r="U3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3" s="49">
        <f>IF(Table13[[#This Row],[Zamówienie - Ilosc SKU '[Szt']]]=0,0,MOD(Table13[[#This Row],[Zamówienie - Ilosc SKU '[Szt']]],Table13[[#This Row],[Min. Ilość Zam. Sku]])-0.5)</f>
        <v>0</v>
      </c>
      <c r="W343" s="31">
        <f>Table13[[#This Row],[Сena SKU Po Wszystkich Rabatach]]*U343</f>
        <v>0</v>
      </c>
      <c r="X343" s="33" t="str">
        <f>IF(Table13[[#This Row],[Zamówienie - Ilosc SKU '[Szt']]]=0,"Niezamówione produkty","Zamówione produkty")</f>
        <v>Niezamówione produkty</v>
      </c>
      <c r="Y343" s="34" t="s">
        <v>2500</v>
      </c>
      <c r="Z343" s="34">
        <v>400</v>
      </c>
      <c r="AA343" s="34">
        <v>3200</v>
      </c>
      <c r="AB343" s="34">
        <v>9600</v>
      </c>
      <c r="AC343" s="34">
        <f>+Table13[[#This Row],[Na Palecie]]/Table13[[#This Row],[W Outer]]</f>
        <v>24</v>
      </c>
      <c r="AD343" s="34">
        <f>+Table13[[#This Row],[Na Palecie]]/Table13[[#This Row],[Na 
Warstwie]]</f>
        <v>3</v>
      </c>
      <c r="AE343" s="37" t="s">
        <v>6266</v>
      </c>
      <c r="AF343" s="37" t="s">
        <v>90</v>
      </c>
      <c r="AG343" s="37" t="s">
        <v>6491</v>
      </c>
      <c r="AH343" s="37" t="s">
        <v>6492</v>
      </c>
      <c r="AI343" s="37"/>
      <c r="AJ343" s="37" t="s">
        <v>6706</v>
      </c>
      <c r="AK343" s="37" t="s">
        <v>1117</v>
      </c>
      <c r="AL343" s="37" t="str">
        <f>_xlfn.XLOOKUP(Table13[[#This Row],[Rabat Indywidualny]],'PC2 code'!A:A,'PC2 code'!B:B,0)</f>
        <v>00</v>
      </c>
      <c r="AM343" s="9"/>
      <c r="AP343" s="9"/>
    </row>
    <row r="344" spans="1:42" ht="15.75" customHeight="1" x14ac:dyDescent="0.35">
      <c r="A344" s="73" t="s">
        <v>5584</v>
      </c>
      <c r="B344" s="73" t="str">
        <f>TEXT(Table13[[#This Row],[Kod EAN 
(Sku)]],"0000000000000")</f>
        <v>3086123367814</v>
      </c>
      <c r="C344" s="78" t="str">
        <f>IF(AND(Table13[[#This Row],[Kod EAN 
(Szt)]]&lt;&gt;0,Table13[[#This Row],[Kod EAN 
(Szt)]]&lt;&gt;"0"),TEXT(Table13[[#This Row],[Kod EAN 
(Szt)]],"0000000000000"),"")</f>
        <v/>
      </c>
      <c r="D344" s="79" t="s">
        <v>6061</v>
      </c>
      <c r="E344" s="27" t="s">
        <v>7</v>
      </c>
      <c r="F344" s="28" t="s">
        <v>1132</v>
      </c>
      <c r="G344" s="29"/>
      <c r="H344" s="66">
        <v>9.02</v>
      </c>
      <c r="I344" s="67"/>
      <c r="J344" s="51">
        <f>Table13[[#This Row],[Cena Netto]]*(1-Table13[[#This Row],[Rabat Długoterminowy]])</f>
        <v>9.02</v>
      </c>
      <c r="K344" s="80">
        <f>IF(TRIM($D$8)='Payment Term'!A$1,1-(1-$D$9)*(1-2%),$D$9)</f>
        <v>0.25</v>
      </c>
      <c r="L344" s="35">
        <v>0.1</v>
      </c>
      <c r="M344" s="81">
        <f>1-(1-Table13[[#This Row],[Rabat Długoterminowy]])*(1-Table13[[#This Row],[Dodatkowy rabat kwartału (składany)]])</f>
        <v>9.9999999999999978E-2</v>
      </c>
      <c r="N344" s="52">
        <v>0</v>
      </c>
      <c r="O344" s="31">
        <f>ROUND(Table13[[#This Row],[Cena Netto Po Rabacie Długoterminowym]]*(1-Table13[[#This Row],[Rabat Podstawowy]])*(1-Table13[[#This Row],[Dodatkowy rabat kwartału (składany)]])*(1-Table13[[#This Row],[Rabat Indywidualny]]),2)</f>
        <v>6.09</v>
      </c>
      <c r="P344" s="31">
        <f>Table13[[#This Row],[Сena SKU Po Wszystkich Rabatach]]/Table13[[#This Row],[Szt/
Opak.]]</f>
        <v>2.0299999999999998</v>
      </c>
      <c r="Q344" s="94" t="s">
        <v>6203</v>
      </c>
      <c r="R344" s="36" t="s">
        <v>2460</v>
      </c>
      <c r="S344" s="91">
        <f>IF(ISERROR(Table13[[#This Row],[W Inner]]),Table13[[#This Row],[W Outer]],IF(AND(Table13[[#This Row],[W Inner]]&gt;0,Table13[[#This Row],[W Inner]]&lt;&gt;"0"),Table13[[#This Row],[W Inner]],Table13[[#This Row],[W Outer]]))</f>
        <v>20</v>
      </c>
      <c r="T344" s="86"/>
      <c r="U3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4" s="49">
        <f>IF(Table13[[#This Row],[Zamówienie - Ilosc SKU '[Szt']]]=0,0,MOD(Table13[[#This Row],[Zamówienie - Ilosc SKU '[Szt']]],Table13[[#This Row],[Min. Ilość Zam. Sku]])-0.5)</f>
        <v>0</v>
      </c>
      <c r="W344" s="31">
        <f>Table13[[#This Row],[Сena SKU Po Wszystkich Rabatach]]*U344</f>
        <v>0</v>
      </c>
      <c r="X344" s="33" t="str">
        <f>IF(Table13[[#This Row],[Zamówienie - Ilosc SKU '[Szt']]]=0,"Niezamówione produkty","Zamówione produkty")</f>
        <v>Niezamówione produkty</v>
      </c>
      <c r="Y344" s="34" t="s">
        <v>90</v>
      </c>
      <c r="Z344" s="34">
        <v>20</v>
      </c>
      <c r="AA344" s="34">
        <v>380</v>
      </c>
      <c r="AB344" s="34">
        <v>1900</v>
      </c>
      <c r="AC344" s="34">
        <f>+Table13[[#This Row],[Na Palecie]]/Table13[[#This Row],[W Outer]]</f>
        <v>95</v>
      </c>
      <c r="AD344" s="34">
        <f>+Table13[[#This Row],[Na Palecie]]/Table13[[#This Row],[Na 
Warstwie]]</f>
        <v>5</v>
      </c>
      <c r="AE344" s="37" t="s">
        <v>1153</v>
      </c>
      <c r="AF344" s="37" t="s">
        <v>90</v>
      </c>
      <c r="AG344" s="37" t="s">
        <v>1154</v>
      </c>
      <c r="AH344" s="37" t="s">
        <v>1155</v>
      </c>
      <c r="AI344" s="37"/>
      <c r="AJ344" s="37" t="s">
        <v>6707</v>
      </c>
      <c r="AK344" s="37" t="s">
        <v>1156</v>
      </c>
      <c r="AL344" s="37" t="str">
        <f>_xlfn.XLOOKUP(Table13[[#This Row],[Rabat Indywidualny]],'PC2 code'!A:A,'PC2 code'!B:B,0)</f>
        <v>00</v>
      </c>
    </row>
    <row r="345" spans="1:42" s="64" customFormat="1" ht="15.75" customHeight="1" x14ac:dyDescent="0.35">
      <c r="A345" s="73" t="s">
        <v>5585</v>
      </c>
      <c r="B345" s="73" t="str">
        <f>TEXT(Table13[[#This Row],[Kod EAN 
(Sku)]],"0000000000000")</f>
        <v>3086123311053</v>
      </c>
      <c r="C345" s="78" t="str">
        <f>IF(AND(Table13[[#This Row],[Kod EAN 
(Szt)]]&lt;&gt;0,Table13[[#This Row],[Kod EAN 
(Szt)]]&lt;&gt;"0"),TEXT(Table13[[#This Row],[Kod EAN 
(Szt)]],"0000000000000"),"")</f>
        <v/>
      </c>
      <c r="D345" s="79" t="s">
        <v>6062</v>
      </c>
      <c r="E345" s="27" t="s">
        <v>7</v>
      </c>
      <c r="F345" s="28" t="s">
        <v>1132</v>
      </c>
      <c r="G345" s="29"/>
      <c r="H345" s="66">
        <v>14.28</v>
      </c>
      <c r="I345" s="67"/>
      <c r="J345" s="51">
        <f>Table13[[#This Row],[Cena Netto]]*(1-Table13[[#This Row],[Rabat Długoterminowy]])</f>
        <v>14.28</v>
      </c>
      <c r="K345" s="80">
        <f>IF(TRIM($D$8)='Payment Term'!A$1,1-(1-$D$9)*(1-2%),$D$9)</f>
        <v>0.25</v>
      </c>
      <c r="L345" s="35"/>
      <c r="M345" s="81">
        <f>1-(1-Table13[[#This Row],[Rabat Długoterminowy]])*(1-Table13[[#This Row],[Dodatkowy rabat kwartału (składany)]])</f>
        <v>0</v>
      </c>
      <c r="N345" s="52">
        <v>0</v>
      </c>
      <c r="O345" s="31">
        <f>ROUND(Table13[[#This Row],[Cena Netto Po Rabacie Długoterminowym]]*(1-Table13[[#This Row],[Rabat Podstawowy]])*(1-Table13[[#This Row],[Dodatkowy rabat kwartału (składany)]])*(1-Table13[[#This Row],[Rabat Indywidualny]]),2)</f>
        <v>10.71</v>
      </c>
      <c r="P345" s="31">
        <f>Table13[[#This Row],[Сena SKU Po Wszystkich Rabatach]]/Table13[[#This Row],[Szt/
Opak.]]</f>
        <v>2.1420000000000003</v>
      </c>
      <c r="Q345" s="94" t="s">
        <v>6201</v>
      </c>
      <c r="R345" s="36" t="s">
        <v>2460</v>
      </c>
      <c r="S345" s="91">
        <f>IF(ISERROR(Table13[[#This Row],[W Inner]]),Table13[[#This Row],[W Outer]],IF(AND(Table13[[#This Row],[W Inner]]&gt;0,Table13[[#This Row],[W Inner]]&lt;&gt;"0"),Table13[[#This Row],[W Inner]],Table13[[#This Row],[W Outer]]))</f>
        <v>20</v>
      </c>
      <c r="T345" s="86"/>
      <c r="U3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5" s="49">
        <f>IF(Table13[[#This Row],[Zamówienie - Ilosc SKU '[Szt']]]=0,0,MOD(Table13[[#This Row],[Zamówienie - Ilosc SKU '[Szt']]],Table13[[#This Row],[Min. Ilość Zam. Sku]])-0.5)</f>
        <v>0</v>
      </c>
      <c r="W345" s="31">
        <f>Table13[[#This Row],[Сena SKU Po Wszystkich Rabatach]]*U345</f>
        <v>0</v>
      </c>
      <c r="X345" s="33" t="str">
        <f>IF(Table13[[#This Row],[Zamówienie - Ilosc SKU '[Szt']]]=0,"Niezamówione produkty","Zamówione produkty")</f>
        <v>Niezamówione produkty</v>
      </c>
      <c r="Y345" s="34" t="s">
        <v>90</v>
      </c>
      <c r="Z345" s="34">
        <v>20</v>
      </c>
      <c r="AA345" s="34">
        <v>160</v>
      </c>
      <c r="AB345" s="34">
        <v>1120</v>
      </c>
      <c r="AC345" s="34">
        <f>+Table13[[#This Row],[Na Palecie]]/Table13[[#This Row],[W Outer]]</f>
        <v>56</v>
      </c>
      <c r="AD345" s="34">
        <f>+Table13[[#This Row],[Na Palecie]]/Table13[[#This Row],[Na 
Warstwie]]</f>
        <v>7</v>
      </c>
      <c r="AE345" s="37" t="s">
        <v>6267</v>
      </c>
      <c r="AF345" s="37" t="s">
        <v>90</v>
      </c>
      <c r="AG345" s="37" t="s">
        <v>6493</v>
      </c>
      <c r="AH345" s="37" t="s">
        <v>6494</v>
      </c>
      <c r="AI345" s="37"/>
      <c r="AJ345" s="37" t="s">
        <v>6707</v>
      </c>
      <c r="AK345" s="37" t="s">
        <v>1156</v>
      </c>
      <c r="AL345" s="37" t="str">
        <f>_xlfn.XLOOKUP(Table13[[#This Row],[Rabat Indywidualny]],'PC2 code'!A:A,'PC2 code'!B:B,0)</f>
        <v>00</v>
      </c>
      <c r="AM345" s="9"/>
      <c r="AP345" s="9"/>
    </row>
    <row r="346" spans="1:42" ht="15.75" customHeight="1" x14ac:dyDescent="0.35">
      <c r="A346" s="73" t="s">
        <v>5586</v>
      </c>
      <c r="B346" s="73" t="str">
        <f>TEXT(Table13[[#This Row],[Kod EAN 
(Sku)]],"0000000000000")</f>
        <v>3086123250468</v>
      </c>
      <c r="C346" s="78" t="str">
        <f>IF(AND(Table13[[#This Row],[Kod EAN 
(Szt)]]&lt;&gt;0,Table13[[#This Row],[Kod EAN 
(Szt)]]&lt;&gt;"0"),TEXT(Table13[[#This Row],[Kod EAN 
(Szt)]],"0000000000000"),"")</f>
        <v>3086123245976</v>
      </c>
      <c r="D346" s="79" t="s">
        <v>6063</v>
      </c>
      <c r="E346" s="27" t="s">
        <v>7</v>
      </c>
      <c r="F346" s="28" t="s">
        <v>1132</v>
      </c>
      <c r="G346" s="29"/>
      <c r="H346" s="66">
        <v>86.92</v>
      </c>
      <c r="I346" s="67">
        <v>0.15</v>
      </c>
      <c r="J346" s="51">
        <f>Table13[[#This Row],[Cena Netto]]*(1-Table13[[#This Row],[Rabat Długoterminowy]])</f>
        <v>73.882000000000005</v>
      </c>
      <c r="K346" s="80">
        <f>IF(TRIM($D$8)='Payment Term'!A$1,1-(1-$D$9)*(1-2%),$D$9)</f>
        <v>0.25</v>
      </c>
      <c r="L346" s="35">
        <v>0.1</v>
      </c>
      <c r="M346" s="81">
        <f>1-(1-Table13[[#This Row],[Rabat Długoterminowy]])*(1-Table13[[#This Row],[Dodatkowy rabat kwartału (składany)]])</f>
        <v>0.23499999999999999</v>
      </c>
      <c r="N346" s="52">
        <v>0</v>
      </c>
      <c r="O346" s="31">
        <f>ROUND(Table13[[#This Row],[Cena Netto Po Rabacie Długoterminowym]]*(1-Table13[[#This Row],[Rabat Podstawowy]])*(1-Table13[[#This Row],[Dodatkowy rabat kwartału (składany)]])*(1-Table13[[#This Row],[Rabat Indywidualny]]),2)</f>
        <v>49.87</v>
      </c>
      <c r="P346" s="31">
        <f>Table13[[#This Row],[Сena SKU Po Wszystkich Rabatach]]/Table13[[#This Row],[Szt/
Opak.]]</f>
        <v>1.6623333333333332</v>
      </c>
      <c r="Q346" s="94" t="s">
        <v>2480</v>
      </c>
      <c r="R346" s="36" t="s">
        <v>6200</v>
      </c>
      <c r="S346" s="91">
        <f>IF(ISERROR(Table13[[#This Row],[W Inner]]),Table13[[#This Row],[W Outer]],IF(AND(Table13[[#This Row],[W Inner]]&gt;0,Table13[[#This Row],[W Inner]]&lt;&gt;"0"),Table13[[#This Row],[W Inner]],Table13[[#This Row],[W Outer]]))</f>
        <v>16</v>
      </c>
      <c r="T346" s="86"/>
      <c r="U3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6" s="49">
        <f>IF(Table13[[#This Row],[Zamówienie - Ilosc SKU '[Szt']]]=0,0,MOD(Table13[[#This Row],[Zamówienie - Ilosc SKU '[Szt']]],Table13[[#This Row],[Min. Ilość Zam. Sku]])-0.5)</f>
        <v>0</v>
      </c>
      <c r="W346" s="31">
        <f>Table13[[#This Row],[Сena SKU Po Wszystkich Rabatach]]*U346</f>
        <v>0</v>
      </c>
      <c r="X346" s="33" t="str">
        <f>IF(Table13[[#This Row],[Zamówienie - Ilosc SKU '[Szt']]]=0,"Niezamówione produkty","Zamówione produkty")</f>
        <v>Niezamówione produkty</v>
      </c>
      <c r="Y346" s="34" t="s">
        <v>90</v>
      </c>
      <c r="Z346" s="34">
        <v>16</v>
      </c>
      <c r="AA346" s="34">
        <v>112</v>
      </c>
      <c r="AB346" s="34">
        <v>448</v>
      </c>
      <c r="AC346" s="34">
        <f>+Table13[[#This Row],[Na Palecie]]/Table13[[#This Row],[W Outer]]</f>
        <v>28</v>
      </c>
      <c r="AD346" s="34">
        <f>+Table13[[#This Row],[Na Palecie]]/Table13[[#This Row],[Na 
Warstwie]]</f>
        <v>4</v>
      </c>
      <c r="AE346" s="37" t="s">
        <v>1157</v>
      </c>
      <c r="AF346" s="37" t="s">
        <v>1158</v>
      </c>
      <c r="AG346" s="37" t="s">
        <v>1159</v>
      </c>
      <c r="AH346" s="37" t="s">
        <v>1160</v>
      </c>
      <c r="AI346" s="37"/>
      <c r="AJ346" s="37" t="s">
        <v>6707</v>
      </c>
      <c r="AK346" s="37" t="s">
        <v>1156</v>
      </c>
      <c r="AL346" s="37" t="str">
        <f>_xlfn.XLOOKUP(Table13[[#This Row],[Rabat Indywidualny]],'PC2 code'!A:A,'PC2 code'!B:B,0)</f>
        <v>00</v>
      </c>
    </row>
    <row r="347" spans="1:42" ht="15.75" customHeight="1" x14ac:dyDescent="0.35">
      <c r="A347" s="73" t="s">
        <v>5587</v>
      </c>
      <c r="B347" s="73" t="str">
        <f>TEXT(Table13[[#This Row],[Kod EAN 
(Sku)]],"0000000000000")</f>
        <v>3086123320468</v>
      </c>
      <c r="C347" s="78" t="str">
        <f>IF(AND(Table13[[#This Row],[Kod EAN 
(Szt)]]&lt;&gt;0,Table13[[#This Row],[Kod EAN 
(Szt)]]&lt;&gt;"0"),TEXT(Table13[[#This Row],[Kod EAN 
(Szt)]],"0000000000000"),"")</f>
        <v/>
      </c>
      <c r="D347" s="79" t="s">
        <v>6064</v>
      </c>
      <c r="E347" s="27" t="s">
        <v>7</v>
      </c>
      <c r="F347" s="28" t="s">
        <v>1132</v>
      </c>
      <c r="G347" s="29"/>
      <c r="H347" s="66">
        <v>11.55</v>
      </c>
      <c r="I347" s="67"/>
      <c r="J347" s="51">
        <f>Table13[[#This Row],[Cena Netto]]*(1-Table13[[#This Row],[Rabat Długoterminowy]])</f>
        <v>11.55</v>
      </c>
      <c r="K347" s="80">
        <f>IF(TRIM($D$8)='Payment Term'!A$1,1-(1-$D$9)*(1-2%),$D$9)</f>
        <v>0.25</v>
      </c>
      <c r="L347" s="35">
        <v>0.1</v>
      </c>
      <c r="M347" s="81">
        <f>1-(1-Table13[[#This Row],[Rabat Długoterminowy]])*(1-Table13[[#This Row],[Dodatkowy rabat kwartału (składany)]])</f>
        <v>9.9999999999999978E-2</v>
      </c>
      <c r="N347" s="52">
        <v>0</v>
      </c>
      <c r="O347" s="31">
        <f>ROUND(Table13[[#This Row],[Cena Netto Po Rabacie Długoterminowym]]*(1-Table13[[#This Row],[Rabat Podstawowy]])*(1-Table13[[#This Row],[Dodatkowy rabat kwartału (składany)]])*(1-Table13[[#This Row],[Rabat Indywidualny]]),2)</f>
        <v>7.8</v>
      </c>
      <c r="P347" s="31">
        <f>Table13[[#This Row],[Сena SKU Po Wszystkich Rabatach]]/Table13[[#This Row],[Szt/
Opak.]]</f>
        <v>3.9</v>
      </c>
      <c r="Q347" s="94" t="s">
        <v>6205</v>
      </c>
      <c r="R347" s="36" t="s">
        <v>2460</v>
      </c>
      <c r="S347" s="91">
        <f>IF(ISERROR(Table13[[#This Row],[W Inner]]),Table13[[#This Row],[W Outer]],IF(AND(Table13[[#This Row],[W Inner]]&gt;0,Table13[[#This Row],[W Inner]]&lt;&gt;"0"),Table13[[#This Row],[W Inner]],Table13[[#This Row],[W Outer]]))</f>
        <v>20</v>
      </c>
      <c r="T347" s="86"/>
      <c r="U3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7" s="49">
        <f>IF(Table13[[#This Row],[Zamówienie - Ilosc SKU '[Szt']]]=0,0,MOD(Table13[[#This Row],[Zamówienie - Ilosc SKU '[Szt']]],Table13[[#This Row],[Min. Ilość Zam. Sku]])-0.5)</f>
        <v>0</v>
      </c>
      <c r="W347" s="31">
        <f>Table13[[#This Row],[Сena SKU Po Wszystkich Rabatach]]*U347</f>
        <v>0</v>
      </c>
      <c r="X347" s="33" t="str">
        <f>IF(Table13[[#This Row],[Zamówienie - Ilosc SKU '[Szt']]]=0,"Niezamówione produkty","Zamówione produkty")</f>
        <v>Niezamówione produkty</v>
      </c>
      <c r="Y347" s="34" t="s">
        <v>90</v>
      </c>
      <c r="Z347" s="34">
        <v>20</v>
      </c>
      <c r="AA347" s="34">
        <v>240</v>
      </c>
      <c r="AB347" s="34">
        <v>1200</v>
      </c>
      <c r="AC347" s="34">
        <f>+Table13[[#This Row],[Na Palecie]]/Table13[[#This Row],[W Outer]]</f>
        <v>60</v>
      </c>
      <c r="AD347" s="34">
        <f>+Table13[[#This Row],[Na Palecie]]/Table13[[#This Row],[Na 
Warstwie]]</f>
        <v>5</v>
      </c>
      <c r="AE347" s="37" t="s">
        <v>1161</v>
      </c>
      <c r="AF347" s="37" t="s">
        <v>90</v>
      </c>
      <c r="AG347" s="37" t="s">
        <v>1162</v>
      </c>
      <c r="AH347" s="37" t="s">
        <v>1163</v>
      </c>
      <c r="AI347" s="37"/>
      <c r="AJ347" s="37" t="s">
        <v>6707</v>
      </c>
      <c r="AK347" s="37" t="s">
        <v>1156</v>
      </c>
      <c r="AL347" s="37" t="str">
        <f>_xlfn.XLOOKUP(Table13[[#This Row],[Rabat Indywidualny]],'PC2 code'!A:A,'PC2 code'!B:B,0)</f>
        <v>00</v>
      </c>
    </row>
    <row r="348" spans="1:42" ht="15.75" customHeight="1" x14ac:dyDescent="0.35">
      <c r="A348" s="73" t="s">
        <v>5588</v>
      </c>
      <c r="B348" s="73" t="str">
        <f>TEXT(Table13[[#This Row],[Kod EAN 
(Sku)]],"0000000000000")</f>
        <v>3086123250475</v>
      </c>
      <c r="C348" s="78" t="str">
        <f>IF(AND(Table13[[#This Row],[Kod EAN 
(Szt)]]&lt;&gt;0,Table13[[#This Row],[Kod EAN 
(Szt)]]&lt;&gt;"0"),TEXT(Table13[[#This Row],[Kod EAN 
(Szt)]],"0000000000000"),"")</f>
        <v>3086123245983</v>
      </c>
      <c r="D348" s="79" t="s">
        <v>6065</v>
      </c>
      <c r="E348" s="27" t="s">
        <v>7</v>
      </c>
      <c r="F348" s="28" t="s">
        <v>1132</v>
      </c>
      <c r="G348" s="29"/>
      <c r="H348" s="66">
        <v>122.25</v>
      </c>
      <c r="I348" s="67">
        <v>0.15</v>
      </c>
      <c r="J348" s="51">
        <f>Table13[[#This Row],[Cena Netto]]*(1-Table13[[#This Row],[Rabat Długoterminowy]])</f>
        <v>103.91249999999999</v>
      </c>
      <c r="K348" s="80">
        <f>IF(TRIM($D$8)='Payment Term'!A$1,1-(1-$D$9)*(1-2%),$D$9)</f>
        <v>0.25</v>
      </c>
      <c r="L348" s="35">
        <v>0.1</v>
      </c>
      <c r="M348" s="81">
        <f>1-(1-Table13[[#This Row],[Rabat Długoterminowy]])*(1-Table13[[#This Row],[Dodatkowy rabat kwartału (składany)]])</f>
        <v>0.23499999999999999</v>
      </c>
      <c r="N348" s="52">
        <v>0</v>
      </c>
      <c r="O348" s="31">
        <f>ROUND(Table13[[#This Row],[Cena Netto Po Rabacie Długoterminowym]]*(1-Table13[[#This Row],[Rabat Podstawowy]])*(1-Table13[[#This Row],[Dodatkowy rabat kwartału (składany)]])*(1-Table13[[#This Row],[Rabat Indywidualny]]),2)</f>
        <v>70.14</v>
      </c>
      <c r="P348" s="31">
        <f>Table13[[#This Row],[Сena SKU Po Wszystkich Rabatach]]/Table13[[#This Row],[Szt/
Opak.]]</f>
        <v>3.5070000000000001</v>
      </c>
      <c r="Q348" s="94" t="s">
        <v>2460</v>
      </c>
      <c r="R348" s="36" t="s">
        <v>6200</v>
      </c>
      <c r="S348" s="91">
        <f>IF(ISERROR(Table13[[#This Row],[W Inner]]),Table13[[#This Row],[W Outer]],IF(AND(Table13[[#This Row],[W Inner]]&gt;0,Table13[[#This Row],[W Inner]]&lt;&gt;"0"),Table13[[#This Row],[W Inner]],Table13[[#This Row],[W Outer]]))</f>
        <v>16</v>
      </c>
      <c r="T348" s="86"/>
      <c r="U3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8" s="49">
        <f>IF(Table13[[#This Row],[Zamówienie - Ilosc SKU '[Szt']]]=0,0,MOD(Table13[[#This Row],[Zamówienie - Ilosc SKU '[Szt']]],Table13[[#This Row],[Min. Ilość Zam. Sku]])-0.5)</f>
        <v>0</v>
      </c>
      <c r="W348" s="31">
        <f>Table13[[#This Row],[Сena SKU Po Wszystkich Rabatach]]*U348</f>
        <v>0</v>
      </c>
      <c r="X348" s="33" t="str">
        <f>IF(Table13[[#This Row],[Zamówienie - Ilosc SKU '[Szt']]]=0,"Niezamówione produkty","Zamówione produkty")</f>
        <v>Niezamówione produkty</v>
      </c>
      <c r="Y348" s="34" t="s">
        <v>90</v>
      </c>
      <c r="Z348" s="34">
        <v>16</v>
      </c>
      <c r="AA348" s="34">
        <v>112</v>
      </c>
      <c r="AB348" s="34">
        <v>448</v>
      </c>
      <c r="AC348" s="34">
        <f>+Table13[[#This Row],[Na Palecie]]/Table13[[#This Row],[W Outer]]</f>
        <v>28</v>
      </c>
      <c r="AD348" s="34">
        <f>+Table13[[#This Row],[Na Palecie]]/Table13[[#This Row],[Na 
Warstwie]]</f>
        <v>4</v>
      </c>
      <c r="AE348" s="37" t="s">
        <v>1164</v>
      </c>
      <c r="AF348" s="37" t="s">
        <v>1165</v>
      </c>
      <c r="AG348" s="37" t="s">
        <v>1166</v>
      </c>
      <c r="AH348" s="37" t="s">
        <v>1167</v>
      </c>
      <c r="AI348" s="37"/>
      <c r="AJ348" s="37" t="s">
        <v>6707</v>
      </c>
      <c r="AK348" s="37" t="s">
        <v>1156</v>
      </c>
      <c r="AL348" s="37" t="str">
        <f>_xlfn.XLOOKUP(Table13[[#This Row],[Rabat Indywidualny]],'PC2 code'!A:A,'PC2 code'!B:B,0)</f>
        <v>00</v>
      </c>
    </row>
    <row r="349" spans="1:42" ht="15.75" customHeight="1" x14ac:dyDescent="0.35">
      <c r="A349" s="73" t="s">
        <v>5589</v>
      </c>
      <c r="B349" s="73" t="str">
        <f>TEXT(Table13[[#This Row],[Kod EAN 
(Sku)]],"0000000000000")</f>
        <v>3086123314818</v>
      </c>
      <c r="C349" s="78" t="str">
        <f>IF(AND(Table13[[#This Row],[Kod EAN 
(Szt)]]&lt;&gt;0,Table13[[#This Row],[Kod EAN 
(Szt)]]&lt;&gt;"0"),TEXT(Table13[[#This Row],[Kod EAN 
(Szt)]],"0000000000000"),"")</f>
        <v>3086123245969</v>
      </c>
      <c r="D349" s="79" t="s">
        <v>6066</v>
      </c>
      <c r="E349" s="27" t="s">
        <v>7</v>
      </c>
      <c r="F349" s="28" t="s">
        <v>1132</v>
      </c>
      <c r="G349" s="29"/>
      <c r="H349" s="66">
        <v>86.72</v>
      </c>
      <c r="I349" s="67">
        <v>0.15</v>
      </c>
      <c r="J349" s="51">
        <f>Table13[[#This Row],[Cena Netto]]*(1-Table13[[#This Row],[Rabat Długoterminowy]])</f>
        <v>73.712000000000003</v>
      </c>
      <c r="K349" s="80">
        <f>IF(TRIM($D$8)='Payment Term'!A$1,1-(1-$D$9)*(1-2%),$D$9)</f>
        <v>0.25</v>
      </c>
      <c r="L349" s="35">
        <v>0.1</v>
      </c>
      <c r="M349" s="81">
        <f>1-(1-Table13[[#This Row],[Rabat Długoterminowy]])*(1-Table13[[#This Row],[Dodatkowy rabat kwartału (składany)]])</f>
        <v>0.23499999999999999</v>
      </c>
      <c r="N349" s="52">
        <v>0</v>
      </c>
      <c r="O349" s="31">
        <f>ROUND(Table13[[#This Row],[Cena Netto Po Rabacie Długoterminowym]]*(1-Table13[[#This Row],[Rabat Podstawowy]])*(1-Table13[[#This Row],[Dodatkowy rabat kwartału (składany)]])*(1-Table13[[#This Row],[Rabat Indywidualny]]),2)</f>
        <v>49.76</v>
      </c>
      <c r="P349" s="31">
        <f>Table13[[#This Row],[Сena SKU Po Wszystkich Rabatach]]/Table13[[#This Row],[Szt/
Opak.]]</f>
        <v>4.1466666666666665</v>
      </c>
      <c r="Q349" s="94" t="s">
        <v>2444</v>
      </c>
      <c r="R349" s="36" t="s">
        <v>6200</v>
      </c>
      <c r="S349" s="91">
        <f>IF(ISERROR(Table13[[#This Row],[W Inner]]),Table13[[#This Row],[W Outer]],IF(AND(Table13[[#This Row],[W Inner]]&gt;0,Table13[[#This Row],[W Inner]]&lt;&gt;"0"),Table13[[#This Row],[W Inner]],Table13[[#This Row],[W Outer]]))</f>
        <v>16</v>
      </c>
      <c r="T349" s="86"/>
      <c r="U3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49" s="49">
        <f>IF(Table13[[#This Row],[Zamówienie - Ilosc SKU '[Szt']]]=0,0,MOD(Table13[[#This Row],[Zamówienie - Ilosc SKU '[Szt']]],Table13[[#This Row],[Min. Ilość Zam. Sku]])-0.5)</f>
        <v>0</v>
      </c>
      <c r="W349" s="31">
        <f>Table13[[#This Row],[Сena SKU Po Wszystkich Rabatach]]*U349</f>
        <v>0</v>
      </c>
      <c r="X349" s="33" t="str">
        <f>IF(Table13[[#This Row],[Zamówienie - Ilosc SKU '[Szt']]]=0,"Niezamówione produkty","Zamówione produkty")</f>
        <v>Niezamówione produkty</v>
      </c>
      <c r="Y349" s="34" t="s">
        <v>90</v>
      </c>
      <c r="Z349" s="34">
        <v>16</v>
      </c>
      <c r="AA349" s="34">
        <v>112</v>
      </c>
      <c r="AB349" s="34">
        <v>448</v>
      </c>
      <c r="AC349" s="34">
        <f>+Table13[[#This Row],[Na Palecie]]/Table13[[#This Row],[W Outer]]</f>
        <v>28</v>
      </c>
      <c r="AD349" s="34">
        <f>+Table13[[#This Row],[Na Palecie]]/Table13[[#This Row],[Na 
Warstwie]]</f>
        <v>4</v>
      </c>
      <c r="AE349" s="37" t="s">
        <v>1168</v>
      </c>
      <c r="AF349" s="37" t="s">
        <v>1169</v>
      </c>
      <c r="AG349" s="37" t="s">
        <v>1170</v>
      </c>
      <c r="AH349" s="37" t="s">
        <v>1171</v>
      </c>
      <c r="AI349" s="37"/>
      <c r="AJ349" s="37" t="s">
        <v>6707</v>
      </c>
      <c r="AK349" s="37" t="s">
        <v>1156</v>
      </c>
      <c r="AL349" s="37" t="str">
        <f>_xlfn.XLOOKUP(Table13[[#This Row],[Rabat Indywidualny]],'PC2 code'!A:A,'PC2 code'!B:B,0)</f>
        <v>00</v>
      </c>
    </row>
    <row r="350" spans="1:42" ht="15.75" customHeight="1" x14ac:dyDescent="0.35">
      <c r="A350" s="73" t="s">
        <v>5590</v>
      </c>
      <c r="B350" s="73" t="str">
        <f>TEXT(Table13[[#This Row],[Kod EAN 
(Sku)]],"0000000000000")</f>
        <v>3086123500280</v>
      </c>
      <c r="C350" s="78" t="str">
        <f>IF(AND(Table13[[#This Row],[Kod EAN 
(Szt)]]&lt;&gt;0,Table13[[#This Row],[Kod EAN 
(Szt)]]&lt;&gt;"0"),TEXT(Table13[[#This Row],[Kod EAN 
(Szt)]],"0000000000000"),"")</f>
        <v/>
      </c>
      <c r="D350" s="79" t="s">
        <v>6067</v>
      </c>
      <c r="E350" s="27" t="s">
        <v>7</v>
      </c>
      <c r="F350" s="28" t="s">
        <v>1132</v>
      </c>
      <c r="G350" s="29"/>
      <c r="H350" s="66">
        <v>11.29</v>
      </c>
      <c r="I350" s="67"/>
      <c r="J350" s="51">
        <f>Table13[[#This Row],[Cena Netto]]*(1-Table13[[#This Row],[Rabat Długoterminowy]])</f>
        <v>11.29</v>
      </c>
      <c r="K350" s="80">
        <f>IF(TRIM($D$8)='Payment Term'!A$1,1-(1-$D$9)*(1-2%),$D$9)</f>
        <v>0.25</v>
      </c>
      <c r="L350" s="35">
        <v>0.1</v>
      </c>
      <c r="M350" s="81">
        <f>1-(1-Table13[[#This Row],[Rabat Długoterminowy]])*(1-Table13[[#This Row],[Dodatkowy rabat kwartału (składany)]])</f>
        <v>9.9999999999999978E-2</v>
      </c>
      <c r="N350" s="52">
        <v>0</v>
      </c>
      <c r="O350" s="31">
        <f>ROUND(Table13[[#This Row],[Cena Netto Po Rabacie Długoterminowym]]*(1-Table13[[#This Row],[Rabat Podstawowy]])*(1-Table13[[#This Row],[Dodatkowy rabat kwartału (składany)]])*(1-Table13[[#This Row],[Rabat Indywidualny]]),2)</f>
        <v>7.62</v>
      </c>
      <c r="P350" s="31">
        <f>Table13[[#This Row],[Сena SKU Po Wszystkich Rabatach]]/Table13[[#This Row],[Szt/
Opak.]]</f>
        <v>1.905</v>
      </c>
      <c r="Q350" s="94" t="s">
        <v>6198</v>
      </c>
      <c r="R350" s="36" t="s">
        <v>2460</v>
      </c>
      <c r="S350" s="91">
        <f>IF(ISERROR(Table13[[#This Row],[W Inner]]),Table13[[#This Row],[W Outer]],IF(AND(Table13[[#This Row],[W Inner]]&gt;0,Table13[[#This Row],[W Inner]]&lt;&gt;"0"),Table13[[#This Row],[W Inner]],Table13[[#This Row],[W Outer]]))</f>
        <v>20</v>
      </c>
      <c r="T350" s="86"/>
      <c r="U3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0" s="49">
        <f>IF(Table13[[#This Row],[Zamówienie - Ilosc SKU '[Szt']]]=0,0,MOD(Table13[[#This Row],[Zamówienie - Ilosc SKU '[Szt']]],Table13[[#This Row],[Min. Ilość Zam. Sku]])-0.5)</f>
        <v>0</v>
      </c>
      <c r="W350" s="31">
        <f>Table13[[#This Row],[Сena SKU Po Wszystkich Rabatach]]*U350</f>
        <v>0</v>
      </c>
      <c r="X350" s="33" t="str">
        <f>IF(Table13[[#This Row],[Zamówienie - Ilosc SKU '[Szt']]]=0,"Niezamówione produkty","Zamówione produkty")</f>
        <v>Niezamówione produkty</v>
      </c>
      <c r="Y350" s="34" t="s">
        <v>90</v>
      </c>
      <c r="Z350" s="34">
        <v>20</v>
      </c>
      <c r="AA350" s="34">
        <v>400</v>
      </c>
      <c r="AB350" s="34">
        <v>2800</v>
      </c>
      <c r="AC350" s="34">
        <f>+Table13[[#This Row],[Na Palecie]]/Table13[[#This Row],[W Outer]]</f>
        <v>140</v>
      </c>
      <c r="AD350" s="34">
        <f>+Table13[[#This Row],[Na Palecie]]/Table13[[#This Row],[Na 
Warstwie]]</f>
        <v>7</v>
      </c>
      <c r="AE350" s="37" t="s">
        <v>6268</v>
      </c>
      <c r="AF350" s="37" t="s">
        <v>90</v>
      </c>
      <c r="AG350" s="37" t="s">
        <v>6495</v>
      </c>
      <c r="AH350" s="37" t="s">
        <v>6496</v>
      </c>
      <c r="AI350" s="37"/>
      <c r="AJ350" s="37" t="s">
        <v>6707</v>
      </c>
      <c r="AK350" s="37" t="s">
        <v>1156</v>
      </c>
      <c r="AL350" s="37" t="str">
        <f>_xlfn.XLOOKUP(Table13[[#This Row],[Rabat Indywidualny]],'PC2 code'!A:A,'PC2 code'!B:B,0)</f>
        <v>00</v>
      </c>
    </row>
    <row r="351" spans="1:42" ht="15.75" customHeight="1" x14ac:dyDescent="0.35">
      <c r="A351" s="73" t="s">
        <v>5591</v>
      </c>
      <c r="B351" s="73" t="str">
        <f>TEXT(Table13[[#This Row],[Kod EAN 
(Sku)]],"0000000000000")</f>
        <v>3086123500297</v>
      </c>
      <c r="C351" s="78" t="str">
        <f>IF(AND(Table13[[#This Row],[Kod EAN 
(Szt)]]&lt;&gt;0,Table13[[#This Row],[Kod EAN 
(Szt)]]&lt;&gt;"0"),TEXT(Table13[[#This Row],[Kod EAN 
(Szt)]],"0000000000000"),"")</f>
        <v/>
      </c>
      <c r="D351" s="79" t="s">
        <v>6068</v>
      </c>
      <c r="E351" s="27" t="s">
        <v>7</v>
      </c>
      <c r="F351" s="28" t="s">
        <v>1132</v>
      </c>
      <c r="G351" s="29"/>
      <c r="H351" s="66">
        <v>15.92</v>
      </c>
      <c r="I351" s="67"/>
      <c r="J351" s="51">
        <f>Table13[[#This Row],[Cena Netto]]*(1-Table13[[#This Row],[Rabat Długoterminowy]])</f>
        <v>15.92</v>
      </c>
      <c r="K351" s="80">
        <f>IF(TRIM($D$8)='Payment Term'!A$1,1-(1-$D$9)*(1-2%),$D$9)</f>
        <v>0.25</v>
      </c>
      <c r="L351" s="35"/>
      <c r="M351" s="81">
        <f>1-(1-Table13[[#This Row],[Rabat Długoterminowy]])*(1-Table13[[#This Row],[Dodatkowy rabat kwartału (składany)]])</f>
        <v>0</v>
      </c>
      <c r="N351" s="52">
        <v>0</v>
      </c>
      <c r="O351" s="31">
        <f>ROUND(Table13[[#This Row],[Cena Netto Po Rabacie Długoterminowym]]*(1-Table13[[#This Row],[Rabat Podstawowy]])*(1-Table13[[#This Row],[Dodatkowy rabat kwartału (składany)]])*(1-Table13[[#This Row],[Rabat Indywidualny]]),2)</f>
        <v>11.94</v>
      </c>
      <c r="P351" s="31">
        <f>Table13[[#This Row],[Сena SKU Po Wszystkich Rabatach]]/Table13[[#This Row],[Szt/
Opak.]]</f>
        <v>1.99</v>
      </c>
      <c r="Q351" s="94" t="s">
        <v>6204</v>
      </c>
      <c r="R351" s="36" t="s">
        <v>2460</v>
      </c>
      <c r="S351" s="91">
        <f>IF(ISERROR(Table13[[#This Row],[W Inner]]),Table13[[#This Row],[W Outer]],IF(AND(Table13[[#This Row],[W Inner]]&gt;0,Table13[[#This Row],[W Inner]]&lt;&gt;"0"),Table13[[#This Row],[W Inner]],Table13[[#This Row],[W Outer]]))</f>
        <v>20</v>
      </c>
      <c r="T351" s="86"/>
      <c r="U3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1" s="49">
        <f>IF(Table13[[#This Row],[Zamówienie - Ilosc SKU '[Szt']]]=0,0,MOD(Table13[[#This Row],[Zamówienie - Ilosc SKU '[Szt']]],Table13[[#This Row],[Min. Ilość Zam. Sku]])-0.5)</f>
        <v>0</v>
      </c>
      <c r="W351" s="31">
        <f>Table13[[#This Row],[Сena SKU Po Wszystkich Rabatach]]*U351</f>
        <v>0</v>
      </c>
      <c r="X351" s="33" t="str">
        <f>IF(Table13[[#This Row],[Zamówienie - Ilosc SKU '[Szt']]]=0,"Niezamówione produkty","Zamówione produkty")</f>
        <v>Niezamówione produkty</v>
      </c>
      <c r="Y351" s="34" t="s">
        <v>90</v>
      </c>
      <c r="Z351" s="34">
        <v>20</v>
      </c>
      <c r="AA351" s="34">
        <v>380</v>
      </c>
      <c r="AB351" s="34">
        <v>1900</v>
      </c>
      <c r="AC351" s="34">
        <f>+Table13[[#This Row],[Na Palecie]]/Table13[[#This Row],[W Outer]]</f>
        <v>95</v>
      </c>
      <c r="AD351" s="34">
        <f>+Table13[[#This Row],[Na Palecie]]/Table13[[#This Row],[Na 
Warstwie]]</f>
        <v>5</v>
      </c>
      <c r="AE351" s="37" t="s">
        <v>6269</v>
      </c>
      <c r="AF351" s="37" t="s">
        <v>90</v>
      </c>
      <c r="AG351" s="37" t="s">
        <v>6497</v>
      </c>
      <c r="AH351" s="37" t="s">
        <v>6498</v>
      </c>
      <c r="AI351" s="37"/>
      <c r="AJ351" s="37" t="s">
        <v>6707</v>
      </c>
      <c r="AK351" s="37" t="s">
        <v>1156</v>
      </c>
      <c r="AL351" s="37" t="str">
        <f>_xlfn.XLOOKUP(Table13[[#This Row],[Rabat Indywidualny]],'PC2 code'!A:A,'PC2 code'!B:B,0)</f>
        <v>00</v>
      </c>
    </row>
    <row r="352" spans="1:42" ht="15.75" customHeight="1" x14ac:dyDescent="0.35">
      <c r="A352" s="73" t="s">
        <v>5592</v>
      </c>
      <c r="B352" s="73" t="str">
        <f>TEXT(Table13[[#This Row],[Kod EAN 
(Sku)]],"0000000000000")</f>
        <v>3086123342750</v>
      </c>
      <c r="C352" s="78" t="str">
        <f>IF(AND(Table13[[#This Row],[Kod EAN 
(Szt)]]&lt;&gt;0,Table13[[#This Row],[Kod EAN 
(Szt)]]&lt;&gt;"0"),TEXT(Table13[[#This Row],[Kod EAN 
(Szt)]],"0000000000000"),"")</f>
        <v>3086126625713</v>
      </c>
      <c r="D352" s="79" t="s">
        <v>1172</v>
      </c>
      <c r="E352" s="27" t="s">
        <v>7</v>
      </c>
      <c r="F352" s="28" t="s">
        <v>1132</v>
      </c>
      <c r="G352" s="29"/>
      <c r="H352" s="66">
        <v>67.23</v>
      </c>
      <c r="I352" s="67">
        <v>0.15</v>
      </c>
      <c r="J352" s="51">
        <f>Table13[[#This Row],[Cena Netto]]*(1-Table13[[#This Row],[Rabat Długoterminowy]])</f>
        <v>57.145499999999998</v>
      </c>
      <c r="K352" s="80">
        <f>IF(TRIM($D$8)='Payment Term'!A$1,1-(1-$D$9)*(1-2%),$D$9)</f>
        <v>0.25</v>
      </c>
      <c r="L352" s="35">
        <v>0.1</v>
      </c>
      <c r="M352" s="81">
        <f>1-(1-Table13[[#This Row],[Rabat Długoterminowy]])*(1-Table13[[#This Row],[Dodatkowy rabat kwartału (składany)]])</f>
        <v>0.23499999999999999</v>
      </c>
      <c r="N352" s="52">
        <v>0</v>
      </c>
      <c r="O352" s="31">
        <f>ROUND(Table13[[#This Row],[Cena Netto Po Rabacie Długoterminowym]]*(1-Table13[[#This Row],[Rabat Podstawowy]])*(1-Table13[[#This Row],[Dodatkowy rabat kwartału (składany)]])*(1-Table13[[#This Row],[Rabat Indywidualny]]),2)</f>
        <v>38.57</v>
      </c>
      <c r="P352" s="31">
        <f>Table13[[#This Row],[Сena SKU Po Wszystkich Rabatach]]/Table13[[#This Row],[Szt/
Opak.]]</f>
        <v>4.82125</v>
      </c>
      <c r="Q352" s="94" t="s">
        <v>6199</v>
      </c>
      <c r="R352" s="36" t="s">
        <v>6200</v>
      </c>
      <c r="S352" s="91">
        <f>IF(ISERROR(Table13[[#This Row],[W Inner]]),Table13[[#This Row],[W Outer]],IF(AND(Table13[[#This Row],[W Inner]]&gt;0,Table13[[#This Row],[W Inner]]&lt;&gt;"0"),Table13[[#This Row],[W Inner]],Table13[[#This Row],[W Outer]]))</f>
        <v>8</v>
      </c>
      <c r="T352" s="86"/>
      <c r="U3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2" s="49">
        <f>IF(Table13[[#This Row],[Zamówienie - Ilosc SKU '[Szt']]]=0,0,MOD(Table13[[#This Row],[Zamówienie - Ilosc SKU '[Szt']]],Table13[[#This Row],[Min. Ilość Zam. Sku]])-0.5)</f>
        <v>0</v>
      </c>
      <c r="W352" s="31">
        <f>Table13[[#This Row],[Сena SKU Po Wszystkich Rabatach]]*U352</f>
        <v>0</v>
      </c>
      <c r="X352" s="33" t="str">
        <f>IF(Table13[[#This Row],[Zamówienie - Ilosc SKU '[Szt']]]=0,"Niezamówione produkty","Zamówione produkty")</f>
        <v>Niezamówione produkty</v>
      </c>
      <c r="Y352" s="34" t="s">
        <v>90</v>
      </c>
      <c r="Z352" s="34">
        <v>8</v>
      </c>
      <c r="AA352" s="34">
        <v>48</v>
      </c>
      <c r="AB352" s="34">
        <v>240</v>
      </c>
      <c r="AC352" s="34">
        <f>+Table13[[#This Row],[Na Palecie]]/Table13[[#This Row],[W Outer]]</f>
        <v>30</v>
      </c>
      <c r="AD352" s="34">
        <f>+Table13[[#This Row],[Na Palecie]]/Table13[[#This Row],[Na 
Warstwie]]</f>
        <v>5</v>
      </c>
      <c r="AE352" s="37" t="s">
        <v>1173</v>
      </c>
      <c r="AF352" s="37" t="s">
        <v>1174</v>
      </c>
      <c r="AG352" s="37" t="s">
        <v>1175</v>
      </c>
      <c r="AH352" s="37" t="s">
        <v>1176</v>
      </c>
      <c r="AI352" s="37"/>
      <c r="AJ352" s="37" t="s">
        <v>6707</v>
      </c>
      <c r="AK352" s="37" t="s">
        <v>1156</v>
      </c>
      <c r="AL352" s="37" t="str">
        <f>_xlfn.XLOOKUP(Table13[[#This Row],[Rabat Indywidualny]],'PC2 code'!A:A,'PC2 code'!B:B,0)</f>
        <v>00</v>
      </c>
    </row>
    <row r="353" spans="1:38" ht="15.75" customHeight="1" x14ac:dyDescent="0.35">
      <c r="A353" s="73" t="s">
        <v>5593</v>
      </c>
      <c r="B353" s="73" t="str">
        <f>TEXT(Table13[[#This Row],[Kod EAN 
(Sku)]],"0000000000000")</f>
        <v>3086126720531</v>
      </c>
      <c r="C353" s="78" t="str">
        <f>IF(AND(Table13[[#This Row],[Kod EAN 
(Szt)]]&lt;&gt;0,Table13[[#This Row],[Kod EAN 
(Szt)]]&lt;&gt;"0"),TEXT(Table13[[#This Row],[Kod EAN 
(Szt)]],"0000000000000"),"")</f>
        <v/>
      </c>
      <c r="D353" s="79" t="s">
        <v>1177</v>
      </c>
      <c r="E353" s="27" t="s">
        <v>7</v>
      </c>
      <c r="F353" s="28" t="s">
        <v>1132</v>
      </c>
      <c r="G353" s="29"/>
      <c r="H353" s="66">
        <v>10.77</v>
      </c>
      <c r="I353" s="67"/>
      <c r="J353" s="51">
        <f>Table13[[#This Row],[Cena Netto]]*(1-Table13[[#This Row],[Rabat Długoterminowy]])</f>
        <v>10.77</v>
      </c>
      <c r="K353" s="80">
        <f>IF(TRIM($D$8)='Payment Term'!A$1,1-(1-$D$9)*(1-2%),$D$9)</f>
        <v>0.25</v>
      </c>
      <c r="L353" s="35"/>
      <c r="M353" s="81">
        <f>1-(1-Table13[[#This Row],[Rabat Długoterminowy]])*(1-Table13[[#This Row],[Dodatkowy rabat kwartału (składany)]])</f>
        <v>0</v>
      </c>
      <c r="N353" s="52">
        <v>0</v>
      </c>
      <c r="O353" s="31">
        <f>ROUND(Table13[[#This Row],[Cena Netto Po Rabacie Długoterminowym]]*(1-Table13[[#This Row],[Rabat Podstawowy]])*(1-Table13[[#This Row],[Dodatkowy rabat kwartału (składany)]])*(1-Table13[[#This Row],[Rabat Indywidualny]]),2)</f>
        <v>8.08</v>
      </c>
      <c r="P353" s="31">
        <f>Table13[[#This Row],[Сena SKU Po Wszystkich Rabatach]]/Table13[[#This Row],[Szt/
Opak.]]</f>
        <v>1.3466666666666667</v>
      </c>
      <c r="Q353" s="94" t="s">
        <v>6204</v>
      </c>
      <c r="R353" s="36" t="s">
        <v>2460</v>
      </c>
      <c r="S353" s="91" t="str">
        <f>IF(ISERROR(Table13[[#This Row],[W Inner]]),Table13[[#This Row],[W Outer]],IF(AND(Table13[[#This Row],[W Inner]]&gt;0,Table13[[#This Row],[W Inner]]&lt;&gt;"0"),Table13[[#This Row],[W Inner]],Table13[[#This Row],[W Outer]]))</f>
        <v>20</v>
      </c>
      <c r="T353" s="86"/>
      <c r="U3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3" s="49">
        <f>IF(Table13[[#This Row],[Zamówienie - Ilosc SKU '[Szt']]]=0,0,MOD(Table13[[#This Row],[Zamówienie - Ilosc SKU '[Szt']]],Table13[[#This Row],[Min. Ilość Zam. Sku]])-0.5)</f>
        <v>0</v>
      </c>
      <c r="W353" s="31">
        <f>Table13[[#This Row],[Сena SKU Po Wszystkich Rabatach]]*U353</f>
        <v>0</v>
      </c>
      <c r="X353" s="33" t="str">
        <f>IF(Table13[[#This Row],[Zamówienie - Ilosc SKU '[Szt']]]=0,"Niezamówione produkty","Zamówione produkty")</f>
        <v>Niezamówione produkty</v>
      </c>
      <c r="Y353" s="34" t="s">
        <v>2460</v>
      </c>
      <c r="Z353" s="34">
        <v>60</v>
      </c>
      <c r="AA353" s="34">
        <v>420</v>
      </c>
      <c r="AB353" s="34">
        <v>1680</v>
      </c>
      <c r="AC353" s="34">
        <f>+Table13[[#This Row],[Na Palecie]]/Table13[[#This Row],[W Outer]]</f>
        <v>28</v>
      </c>
      <c r="AD353" s="34">
        <f>+Table13[[#This Row],[Na Palecie]]/Table13[[#This Row],[Na 
Warstwie]]</f>
        <v>4</v>
      </c>
      <c r="AE353" s="37" t="s">
        <v>1178</v>
      </c>
      <c r="AF353" s="37" t="s">
        <v>90</v>
      </c>
      <c r="AG353" s="37" t="s">
        <v>1179</v>
      </c>
      <c r="AH353" s="37" t="s">
        <v>1180</v>
      </c>
      <c r="AI353" s="37"/>
      <c r="AJ353" s="37" t="s">
        <v>6707</v>
      </c>
      <c r="AK353" s="37" t="s">
        <v>1156</v>
      </c>
      <c r="AL353" s="37" t="str">
        <f>_xlfn.XLOOKUP(Table13[[#This Row],[Rabat Indywidualny]],'PC2 code'!A:A,'PC2 code'!B:B,0)</f>
        <v>00</v>
      </c>
    </row>
    <row r="354" spans="1:38" ht="15.75" customHeight="1" x14ac:dyDescent="0.35">
      <c r="A354" s="73" t="s">
        <v>5594</v>
      </c>
      <c r="B354" s="73" t="str">
        <f>TEXT(Table13[[#This Row],[Kod EAN 
(Sku)]],"0000000000000")</f>
        <v>3086123305106</v>
      </c>
      <c r="C354" s="78" t="str">
        <f>IF(AND(Table13[[#This Row],[Kod EAN 
(Szt)]]&lt;&gt;0,Table13[[#This Row],[Kod EAN 
(Szt)]]&lt;&gt;"0"),TEXT(Table13[[#This Row],[Kod EAN 
(Szt)]],"0000000000000"),"")</f>
        <v/>
      </c>
      <c r="D354" s="79" t="s">
        <v>1181</v>
      </c>
      <c r="E354" s="27" t="s">
        <v>7</v>
      </c>
      <c r="F354" s="28" t="s">
        <v>1182</v>
      </c>
      <c r="G354" s="29"/>
      <c r="H354" s="66">
        <v>4.1100000000000003</v>
      </c>
      <c r="I354" s="67"/>
      <c r="J354" s="51">
        <f>Table13[[#This Row],[Cena Netto]]*(1-Table13[[#This Row],[Rabat Długoterminowy]])</f>
        <v>4.1100000000000003</v>
      </c>
      <c r="K354" s="80">
        <f>IF(TRIM($D$8)='Payment Term'!A$1,1-(1-$D$9)*(1-2%),$D$9)</f>
        <v>0.25</v>
      </c>
      <c r="L354" s="35">
        <v>0.1</v>
      </c>
      <c r="M354" s="81">
        <f>1-(1-Table13[[#This Row],[Rabat Długoterminowy]])*(1-Table13[[#This Row],[Dodatkowy rabat kwartału (składany)]])</f>
        <v>9.9999999999999978E-2</v>
      </c>
      <c r="N354" s="52">
        <v>0</v>
      </c>
      <c r="O354" s="31">
        <f>ROUND(Table13[[#This Row],[Cena Netto Po Rabacie Długoterminowym]]*(1-Table13[[#This Row],[Rabat Podstawowy]])*(1-Table13[[#This Row],[Dodatkowy rabat kwartału (składany)]])*(1-Table13[[#This Row],[Rabat Indywidualny]]),2)</f>
        <v>2.77</v>
      </c>
      <c r="P354" s="31">
        <f>Table13[[#This Row],[Сena SKU Po Wszystkich Rabatach]]/Table13[[#This Row],[Szt/
Opak.]]</f>
        <v>2.77</v>
      </c>
      <c r="Q354" s="94" t="s">
        <v>6200</v>
      </c>
      <c r="R354" s="36" t="s">
        <v>2468</v>
      </c>
      <c r="S354" s="91" t="str">
        <f>IF(ISERROR(Table13[[#This Row],[W Inner]]),Table13[[#This Row],[W Outer]],IF(AND(Table13[[#This Row],[W Inner]]&gt;0,Table13[[#This Row],[W Inner]]&lt;&gt;"0"),Table13[[#This Row],[W Inner]],Table13[[#This Row],[W Outer]]))</f>
        <v>24</v>
      </c>
      <c r="T354" s="86"/>
      <c r="U3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4" s="49">
        <f>IF(Table13[[#This Row],[Zamówienie - Ilosc SKU '[Szt']]]=0,0,MOD(Table13[[#This Row],[Zamówienie - Ilosc SKU '[Szt']]],Table13[[#This Row],[Min. Ilość Zam. Sku]])-0.5)</f>
        <v>0</v>
      </c>
      <c r="W354" s="31">
        <f>Table13[[#This Row],[Сena SKU Po Wszystkich Rabatach]]*U354</f>
        <v>0</v>
      </c>
      <c r="X354" s="33" t="str">
        <f>IF(Table13[[#This Row],[Zamówienie - Ilosc SKU '[Szt']]]=0,"Niezamówione produkty","Zamówione produkty")</f>
        <v>Niezamówione produkty</v>
      </c>
      <c r="Y354" s="34" t="s">
        <v>2468</v>
      </c>
      <c r="Z354" s="34">
        <v>240</v>
      </c>
      <c r="AA354" s="34">
        <v>960</v>
      </c>
      <c r="AB354" s="34">
        <v>4800</v>
      </c>
      <c r="AC354" s="34">
        <f>+Table13[[#This Row],[Na Palecie]]/Table13[[#This Row],[W Outer]]</f>
        <v>20</v>
      </c>
      <c r="AD354" s="34">
        <f>+Table13[[#This Row],[Na Palecie]]/Table13[[#This Row],[Na 
Warstwie]]</f>
        <v>5</v>
      </c>
      <c r="AE354" s="37" t="s">
        <v>1183</v>
      </c>
      <c r="AF354" s="37" t="s">
        <v>90</v>
      </c>
      <c r="AG354" s="37" t="s">
        <v>1184</v>
      </c>
      <c r="AH354" s="37" t="s">
        <v>1185</v>
      </c>
      <c r="AI354" s="37"/>
      <c r="AJ354" s="37" t="s">
        <v>6707</v>
      </c>
      <c r="AK354" s="37" t="s">
        <v>1156</v>
      </c>
      <c r="AL354" s="37" t="str">
        <f>_xlfn.XLOOKUP(Table13[[#This Row],[Rabat Indywidualny]],'PC2 code'!A:A,'PC2 code'!B:B,0)</f>
        <v>00</v>
      </c>
    </row>
    <row r="355" spans="1:38" ht="15.75" customHeight="1" x14ac:dyDescent="0.35">
      <c r="A355" s="73" t="s">
        <v>5595</v>
      </c>
      <c r="B355" s="73" t="str">
        <f>TEXT(Table13[[#This Row],[Kod EAN 
(Sku)]],"0000000000000")</f>
        <v>3086123310056</v>
      </c>
      <c r="C355" s="78" t="str">
        <f>IF(AND(Table13[[#This Row],[Kod EAN 
(Szt)]]&lt;&gt;0,Table13[[#This Row],[Kod EAN 
(Szt)]]&lt;&gt;"0"),TEXT(Table13[[#This Row],[Kod EAN 
(Szt)]],"0000000000000"),"")</f>
        <v>3086123313934</v>
      </c>
      <c r="D355" s="79" t="s">
        <v>1186</v>
      </c>
      <c r="E355" s="27" t="s">
        <v>7</v>
      </c>
      <c r="F355" s="28" t="s">
        <v>1182</v>
      </c>
      <c r="G355" s="29"/>
      <c r="H355" s="66">
        <v>43.35</v>
      </c>
      <c r="I355" s="67">
        <v>0.15</v>
      </c>
      <c r="J355" s="51">
        <f>Table13[[#This Row],[Cena Netto]]*(1-Table13[[#This Row],[Rabat Długoterminowy]])</f>
        <v>36.847500000000004</v>
      </c>
      <c r="K355" s="80">
        <f>IF(TRIM($D$8)='Payment Term'!A$1,1-(1-$D$9)*(1-2%),$D$9)</f>
        <v>0.25</v>
      </c>
      <c r="L355" s="35">
        <v>0.1</v>
      </c>
      <c r="M355" s="81">
        <f>1-(1-Table13[[#This Row],[Rabat Długoterminowy]])*(1-Table13[[#This Row],[Dodatkowy rabat kwartału (składany)]])</f>
        <v>0.23499999999999999</v>
      </c>
      <c r="N355" s="52">
        <v>0</v>
      </c>
      <c r="O355" s="31">
        <f>ROUND(Table13[[#This Row],[Cena Netto Po Rabacie Długoterminowym]]*(1-Table13[[#This Row],[Rabat Podstawowy]])*(1-Table13[[#This Row],[Dodatkowy rabat kwartału (składany)]])*(1-Table13[[#This Row],[Rabat Indywidualny]]),2)</f>
        <v>24.87</v>
      </c>
      <c r="P355" s="31">
        <f>Table13[[#This Row],[Сena SKU Po Wszystkich Rabatach]]/Table13[[#This Row],[Szt/
Opak.]]</f>
        <v>2.0725000000000002</v>
      </c>
      <c r="Q355" s="94" t="s">
        <v>2444</v>
      </c>
      <c r="R355" s="36" t="s">
        <v>2448</v>
      </c>
      <c r="S355" s="91" t="str">
        <f>IF(ISERROR(Table13[[#This Row],[W Inner]]),Table13[[#This Row],[W Outer]],IF(AND(Table13[[#This Row],[W Inner]]&gt;0,Table13[[#This Row],[W Inner]]&lt;&gt;"0"),Table13[[#This Row],[W Inner]],Table13[[#This Row],[W Outer]]))</f>
        <v>14</v>
      </c>
      <c r="T355" s="86"/>
      <c r="U3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5" s="49">
        <f>IF(Table13[[#This Row],[Zamówienie - Ilosc SKU '[Szt']]]=0,0,MOD(Table13[[#This Row],[Zamówienie - Ilosc SKU '[Szt']]],Table13[[#This Row],[Min. Ilość Zam. Sku]])-0.5)</f>
        <v>0</v>
      </c>
      <c r="W355" s="31">
        <f>Table13[[#This Row],[Сena SKU Po Wszystkich Rabatach]]*U355</f>
        <v>0</v>
      </c>
      <c r="X355" s="33" t="str">
        <f>IF(Table13[[#This Row],[Zamówienie - Ilosc SKU '[Szt']]]=0,"Niezamówione produkty","Zamówione produkty")</f>
        <v>Niezamówione produkty</v>
      </c>
      <c r="Y355" s="34" t="s">
        <v>2448</v>
      </c>
      <c r="Z355" s="34">
        <v>56</v>
      </c>
      <c r="AA355" s="34">
        <v>336</v>
      </c>
      <c r="AB355" s="34">
        <v>672</v>
      </c>
      <c r="AC355" s="34">
        <f>+Table13[[#This Row],[Na Palecie]]/Table13[[#This Row],[W Outer]]</f>
        <v>12</v>
      </c>
      <c r="AD355" s="34">
        <f>+Table13[[#This Row],[Na Palecie]]/Table13[[#This Row],[Na 
Warstwie]]</f>
        <v>2</v>
      </c>
      <c r="AE355" s="37" t="s">
        <v>1187</v>
      </c>
      <c r="AF355" s="37" t="s">
        <v>1188</v>
      </c>
      <c r="AG355" s="37" t="s">
        <v>1189</v>
      </c>
      <c r="AH355" s="37" t="s">
        <v>1190</v>
      </c>
      <c r="AI355" s="37"/>
      <c r="AJ355" s="37" t="s">
        <v>6707</v>
      </c>
      <c r="AK355" s="37" t="s">
        <v>1156</v>
      </c>
      <c r="AL355" s="37" t="str">
        <f>_xlfn.XLOOKUP(Table13[[#This Row],[Rabat Indywidualny]],'PC2 code'!A:A,'PC2 code'!B:B,0)</f>
        <v>00</v>
      </c>
    </row>
    <row r="356" spans="1:38" ht="15.75" customHeight="1" x14ac:dyDescent="0.35">
      <c r="A356" s="73" t="s">
        <v>5596</v>
      </c>
      <c r="B356" s="73" t="str">
        <f>TEXT(Table13[[#This Row],[Kod EAN 
(Sku)]],"0000000000000")</f>
        <v>3086123537750</v>
      </c>
      <c r="C356" s="78" t="str">
        <f>IF(AND(Table13[[#This Row],[Kod EAN 
(Szt)]]&lt;&gt;0,Table13[[#This Row],[Kod EAN 
(Szt)]]&lt;&gt;"0"),TEXT(Table13[[#This Row],[Kod EAN 
(Szt)]],"0000000000000"),"")</f>
        <v/>
      </c>
      <c r="D356" s="79" t="s">
        <v>1191</v>
      </c>
      <c r="E356" s="27" t="s">
        <v>7</v>
      </c>
      <c r="F356" s="28" t="s">
        <v>5959</v>
      </c>
      <c r="G356" s="29"/>
      <c r="H356" s="66">
        <v>6.65</v>
      </c>
      <c r="I356" s="67"/>
      <c r="J356" s="51">
        <f>Table13[[#This Row],[Cena Netto]]*(1-Table13[[#This Row],[Rabat Długoterminowy]])</f>
        <v>6.65</v>
      </c>
      <c r="K356" s="80">
        <f>IF(TRIM($D$8)='Payment Term'!A$1,1-(1-$D$9)*(1-2%),$D$9)</f>
        <v>0.25</v>
      </c>
      <c r="L356" s="35">
        <v>0.1</v>
      </c>
      <c r="M356" s="81">
        <f>1-(1-Table13[[#This Row],[Rabat Długoterminowy]])*(1-Table13[[#This Row],[Dodatkowy rabat kwartału (składany)]])</f>
        <v>9.9999999999999978E-2</v>
      </c>
      <c r="N356" s="52">
        <v>0</v>
      </c>
      <c r="O356" s="31">
        <f>ROUND(Table13[[#This Row],[Cena Netto Po Rabacie Długoterminowym]]*(1-Table13[[#This Row],[Rabat Podstawowy]])*(1-Table13[[#This Row],[Dodatkowy rabat kwartału (składany)]])*(1-Table13[[#This Row],[Rabat Indywidualny]]),2)</f>
        <v>4.49</v>
      </c>
      <c r="P356" s="31">
        <f>Table13[[#This Row],[Сena SKU Po Wszystkich Rabatach]]/Table13[[#This Row],[Szt/
Opak.]]</f>
        <v>4.49</v>
      </c>
      <c r="Q356" s="94" t="s">
        <v>6200</v>
      </c>
      <c r="R356" s="36" t="s">
        <v>2460</v>
      </c>
      <c r="S356" s="91">
        <f>IF(ISERROR(Table13[[#This Row],[W Inner]]),Table13[[#This Row],[W Outer]],IF(AND(Table13[[#This Row],[W Inner]]&gt;0,Table13[[#This Row],[W Inner]]&lt;&gt;"0"),Table13[[#This Row],[W Inner]],Table13[[#This Row],[W Outer]]))</f>
        <v>20</v>
      </c>
      <c r="T356" s="86"/>
      <c r="U3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6" s="49">
        <f>IF(Table13[[#This Row],[Zamówienie - Ilosc SKU '[Szt']]]=0,0,MOD(Table13[[#This Row],[Zamówienie - Ilosc SKU '[Szt']]],Table13[[#This Row],[Min. Ilość Zam. Sku]])-0.5)</f>
        <v>0</v>
      </c>
      <c r="W356" s="31">
        <f>Table13[[#This Row],[Сena SKU Po Wszystkich Rabatach]]*U356</f>
        <v>0</v>
      </c>
      <c r="X356" s="33" t="str">
        <f>IF(Table13[[#This Row],[Zamówienie - Ilosc SKU '[Szt']]]=0,"Niezamówione produkty","Zamówione produkty")</f>
        <v>Niezamówione produkty</v>
      </c>
      <c r="Y356" s="34" t="s">
        <v>90</v>
      </c>
      <c r="Z356" s="34">
        <v>20</v>
      </c>
      <c r="AA356" s="34">
        <v>560</v>
      </c>
      <c r="AB356" s="34">
        <v>3360</v>
      </c>
      <c r="AC356" s="34">
        <f>+Table13[[#This Row],[Na Palecie]]/Table13[[#This Row],[W Outer]]</f>
        <v>168</v>
      </c>
      <c r="AD356" s="34">
        <f>+Table13[[#This Row],[Na Palecie]]/Table13[[#This Row],[Na 
Warstwie]]</f>
        <v>6</v>
      </c>
      <c r="AE356" s="37" t="s">
        <v>1192</v>
      </c>
      <c r="AF356" s="37" t="s">
        <v>90</v>
      </c>
      <c r="AG356" s="37" t="s">
        <v>1193</v>
      </c>
      <c r="AH356" s="37" t="s">
        <v>1194</v>
      </c>
      <c r="AI356" s="37"/>
      <c r="AJ356" s="37" t="s">
        <v>6697</v>
      </c>
      <c r="AK356" s="37" t="s">
        <v>722</v>
      </c>
      <c r="AL356" s="37" t="str">
        <f>_xlfn.XLOOKUP(Table13[[#This Row],[Rabat Indywidualny]],'PC2 code'!A:A,'PC2 code'!B:B,0)</f>
        <v>00</v>
      </c>
    </row>
    <row r="357" spans="1:38" ht="15.75" customHeight="1" x14ac:dyDescent="0.35">
      <c r="A357" s="73" t="s">
        <v>5597</v>
      </c>
      <c r="B357" s="73" t="str">
        <f>TEXT(Table13[[#This Row],[Kod EAN 
(Sku)]],"0000000000000")</f>
        <v>3086123537880</v>
      </c>
      <c r="C357" s="78" t="str">
        <f>IF(AND(Table13[[#This Row],[Kod EAN 
(Szt)]]&lt;&gt;0,Table13[[#This Row],[Kod EAN 
(Szt)]]&lt;&gt;"0"),TEXT(Table13[[#This Row],[Kod EAN 
(Szt)]],"0000000000000"),"")</f>
        <v>3086123516403</v>
      </c>
      <c r="D357" s="79" t="s">
        <v>1195</v>
      </c>
      <c r="E357" s="27" t="s">
        <v>7</v>
      </c>
      <c r="F357" s="28" t="s">
        <v>5959</v>
      </c>
      <c r="G357" s="29"/>
      <c r="H357" s="66">
        <v>91.98</v>
      </c>
      <c r="I357" s="67">
        <v>0.2</v>
      </c>
      <c r="J357" s="51">
        <f>Table13[[#This Row],[Cena Netto]]*(1-Table13[[#This Row],[Rabat Długoterminowy]])</f>
        <v>73.584000000000003</v>
      </c>
      <c r="K357" s="80">
        <f>IF(TRIM($D$8)='Payment Term'!A$1,1-(1-$D$9)*(1-2%),$D$9)</f>
        <v>0.25</v>
      </c>
      <c r="L357" s="35">
        <v>0.1</v>
      </c>
      <c r="M357" s="81">
        <f>1-(1-Table13[[#This Row],[Rabat Długoterminowy]])*(1-Table13[[#This Row],[Dodatkowy rabat kwartału (składany)]])</f>
        <v>0.27999999999999992</v>
      </c>
      <c r="N357" s="52">
        <v>0</v>
      </c>
      <c r="O357" s="31">
        <f>ROUND(Table13[[#This Row],[Cena Netto Po Rabacie Długoterminowym]]*(1-Table13[[#This Row],[Rabat Podstawowy]])*(1-Table13[[#This Row],[Dodatkowy rabat kwartału (składany)]])*(1-Table13[[#This Row],[Rabat Indywidualny]]),2)</f>
        <v>49.67</v>
      </c>
      <c r="P357" s="31">
        <f>Table13[[#This Row],[Сena SKU Po Wszystkich Rabatach]]/Table13[[#This Row],[Szt/
Opak.]]</f>
        <v>4.1391666666666671</v>
      </c>
      <c r="Q357" s="94" t="s">
        <v>2444</v>
      </c>
      <c r="R357" s="36" t="s">
        <v>6200</v>
      </c>
      <c r="S357" s="91">
        <f>IF(ISERROR(Table13[[#This Row],[W Inner]]),Table13[[#This Row],[W Outer]],IF(AND(Table13[[#This Row],[W Inner]]&gt;0,Table13[[#This Row],[W Inner]]&lt;&gt;"0"),Table13[[#This Row],[W Inner]],Table13[[#This Row],[W Outer]]))</f>
        <v>20</v>
      </c>
      <c r="T357" s="86"/>
      <c r="U3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7" s="49">
        <f>IF(Table13[[#This Row],[Zamówienie - Ilosc SKU '[Szt']]]=0,0,MOD(Table13[[#This Row],[Zamówienie - Ilosc SKU '[Szt']]],Table13[[#This Row],[Min. Ilość Zam. Sku]])-0.5)</f>
        <v>0</v>
      </c>
      <c r="W357" s="31">
        <f>Table13[[#This Row],[Сena SKU Po Wszystkich Rabatach]]*U357</f>
        <v>0</v>
      </c>
      <c r="X357" s="33" t="str">
        <f>IF(Table13[[#This Row],[Zamówienie - Ilosc SKU '[Szt']]]=0,"Niezamówione produkty","Zamówione produkty")</f>
        <v>Niezamówione produkty</v>
      </c>
      <c r="Y357" s="34" t="s">
        <v>90</v>
      </c>
      <c r="Z357" s="34">
        <v>20</v>
      </c>
      <c r="AA357" s="34">
        <v>180</v>
      </c>
      <c r="AB357" s="34">
        <v>540</v>
      </c>
      <c r="AC357" s="34">
        <f>+Table13[[#This Row],[Na Palecie]]/Table13[[#This Row],[W Outer]]</f>
        <v>27</v>
      </c>
      <c r="AD357" s="34">
        <f>+Table13[[#This Row],[Na Palecie]]/Table13[[#This Row],[Na 
Warstwie]]</f>
        <v>3</v>
      </c>
      <c r="AE357" s="37" t="s">
        <v>1196</v>
      </c>
      <c r="AF357" s="37" t="s">
        <v>1197</v>
      </c>
      <c r="AG357" s="37" t="s">
        <v>1198</v>
      </c>
      <c r="AH357" s="37" t="s">
        <v>1199</v>
      </c>
      <c r="AI357" s="37"/>
      <c r="AJ357" s="37" t="s">
        <v>6697</v>
      </c>
      <c r="AK357" s="37" t="s">
        <v>722</v>
      </c>
      <c r="AL357" s="37" t="str">
        <f>_xlfn.XLOOKUP(Table13[[#This Row],[Rabat Indywidualny]],'PC2 code'!A:A,'PC2 code'!B:B,0)</f>
        <v>00</v>
      </c>
    </row>
    <row r="358" spans="1:38" ht="15.75" customHeight="1" x14ac:dyDescent="0.35">
      <c r="A358" s="73" t="s">
        <v>5598</v>
      </c>
      <c r="B358" s="73" t="str">
        <f>TEXT(Table13[[#This Row],[Kod EAN 
(Sku)]],"0000000000000")</f>
        <v>3086122445094</v>
      </c>
      <c r="C358" s="78" t="str">
        <f>IF(AND(Table13[[#This Row],[Kod EAN 
(Szt)]]&lt;&gt;0,Table13[[#This Row],[Kod EAN 
(Szt)]]&lt;&gt;"0"),TEXT(Table13[[#This Row],[Kod EAN 
(Szt)]],"0000000000000"),"")</f>
        <v/>
      </c>
      <c r="D358" s="79" t="s">
        <v>6069</v>
      </c>
      <c r="E358" s="27" t="s">
        <v>7</v>
      </c>
      <c r="F358" s="28" t="s">
        <v>5959</v>
      </c>
      <c r="G358" s="29"/>
      <c r="H358" s="66">
        <v>4.46</v>
      </c>
      <c r="I358" s="67"/>
      <c r="J358" s="51">
        <f>Table13[[#This Row],[Cena Netto]]*(1-Table13[[#This Row],[Rabat Długoterminowy]])</f>
        <v>4.46</v>
      </c>
      <c r="K358" s="80">
        <f>IF(TRIM($D$8)='Payment Term'!A$1,1-(1-$D$9)*(1-2%),$D$9)</f>
        <v>0.25</v>
      </c>
      <c r="L358" s="35">
        <v>0.15</v>
      </c>
      <c r="M358" s="81">
        <f>1-(1-Table13[[#This Row],[Rabat Długoterminowy]])*(1-Table13[[#This Row],[Dodatkowy rabat kwartału (składany)]])</f>
        <v>0.15000000000000002</v>
      </c>
      <c r="N358" s="52">
        <v>0</v>
      </c>
      <c r="O358" s="31">
        <f>ROUND(Table13[[#This Row],[Cena Netto Po Rabacie Długoterminowym]]*(1-Table13[[#This Row],[Rabat Podstawowy]])*(1-Table13[[#This Row],[Dodatkowy rabat kwartału (składany)]])*(1-Table13[[#This Row],[Rabat Indywidualny]]),2)</f>
        <v>2.84</v>
      </c>
      <c r="P358" s="31">
        <f>Table13[[#This Row],[Сena SKU Po Wszystkich Rabatach]]/Table13[[#This Row],[Szt/
Opak.]]</f>
        <v>2.84</v>
      </c>
      <c r="Q358" s="94" t="s">
        <v>6200</v>
      </c>
      <c r="R358" s="36" t="s">
        <v>2470</v>
      </c>
      <c r="S358" s="91">
        <f>IF(ISERROR(Table13[[#This Row],[W Inner]]),Table13[[#This Row],[W Outer]],IF(AND(Table13[[#This Row],[W Inner]]&gt;0,Table13[[#This Row],[W Inner]]&lt;&gt;"0"),Table13[[#This Row],[W Inner]],Table13[[#This Row],[W Outer]]))</f>
        <v>25</v>
      </c>
      <c r="T358" s="86"/>
      <c r="U3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8" s="49">
        <f>IF(Table13[[#This Row],[Zamówienie - Ilosc SKU '[Szt']]]=0,0,MOD(Table13[[#This Row],[Zamówienie - Ilosc SKU '[Szt']]],Table13[[#This Row],[Min. Ilość Zam. Sku]])-0.5)</f>
        <v>0</v>
      </c>
      <c r="W358" s="31">
        <f>Table13[[#This Row],[Сena SKU Po Wszystkich Rabatach]]*U358</f>
        <v>0</v>
      </c>
      <c r="X358" s="33" t="str">
        <f>IF(Table13[[#This Row],[Zamówienie - Ilosc SKU '[Szt']]]=0,"Niezamówione produkty","Zamówione produkty")</f>
        <v>Niezamówione produkty</v>
      </c>
      <c r="Y358" s="34" t="s">
        <v>90</v>
      </c>
      <c r="Z358" s="34">
        <v>25</v>
      </c>
      <c r="AA358" s="34">
        <v>700</v>
      </c>
      <c r="AB358" s="34">
        <v>4200</v>
      </c>
      <c r="AC358" s="34">
        <f>+Table13[[#This Row],[Na Palecie]]/Table13[[#This Row],[W Outer]]</f>
        <v>168</v>
      </c>
      <c r="AD358" s="34">
        <f>+Table13[[#This Row],[Na Palecie]]/Table13[[#This Row],[Na 
Warstwie]]</f>
        <v>6</v>
      </c>
      <c r="AE358" s="37" t="s">
        <v>1200</v>
      </c>
      <c r="AF358" s="37" t="s">
        <v>90</v>
      </c>
      <c r="AG358" s="37" t="s">
        <v>1201</v>
      </c>
      <c r="AH358" s="37" t="s">
        <v>1202</v>
      </c>
      <c r="AI358" s="37"/>
      <c r="AJ358" s="37" t="s">
        <v>6697</v>
      </c>
      <c r="AK358" s="37" t="s">
        <v>722</v>
      </c>
      <c r="AL358" s="37" t="str">
        <f>_xlfn.XLOOKUP(Table13[[#This Row],[Rabat Indywidualny]],'PC2 code'!A:A,'PC2 code'!B:B,0)</f>
        <v>00</v>
      </c>
    </row>
    <row r="359" spans="1:38" ht="15.75" customHeight="1" x14ac:dyDescent="0.35">
      <c r="A359" s="73" t="s">
        <v>5599</v>
      </c>
      <c r="B359" s="73" t="str">
        <f>TEXT(Table13[[#This Row],[Kod EAN 
(Sku)]],"0000000000000")</f>
        <v>3086123722958</v>
      </c>
      <c r="C359" s="78" t="str">
        <f>IF(AND(Table13[[#This Row],[Kod EAN 
(Szt)]]&lt;&gt;0,Table13[[#This Row],[Kod EAN 
(Szt)]]&lt;&gt;"0"),TEXT(Table13[[#This Row],[Kod EAN 
(Szt)]],"0000000000000"),"")</f>
        <v/>
      </c>
      <c r="D359" s="79" t="s">
        <v>6070</v>
      </c>
      <c r="E359" s="27" t="s">
        <v>7</v>
      </c>
      <c r="F359" s="28" t="s">
        <v>5959</v>
      </c>
      <c r="G359" s="29"/>
      <c r="H359" s="66">
        <v>13.12</v>
      </c>
      <c r="I359" s="67"/>
      <c r="J359" s="51">
        <f>Table13[[#This Row],[Cena Netto]]*(1-Table13[[#This Row],[Rabat Długoterminowy]])</f>
        <v>13.12</v>
      </c>
      <c r="K359" s="80">
        <f>IF(TRIM($D$8)='Payment Term'!A$1,1-(1-$D$9)*(1-2%),$D$9)</f>
        <v>0.25</v>
      </c>
      <c r="L359" s="35">
        <v>0.15</v>
      </c>
      <c r="M359" s="81">
        <f>1-(1-Table13[[#This Row],[Rabat Długoterminowy]])*(1-Table13[[#This Row],[Dodatkowy rabat kwartału (składany)]])</f>
        <v>0.15000000000000002</v>
      </c>
      <c r="N359" s="52">
        <v>0</v>
      </c>
      <c r="O359" s="31">
        <f>ROUND(Table13[[#This Row],[Cena Netto Po Rabacie Długoterminowym]]*(1-Table13[[#This Row],[Rabat Podstawowy]])*(1-Table13[[#This Row],[Dodatkowy rabat kwartału (składany)]])*(1-Table13[[#This Row],[Rabat Indywidualny]]),2)</f>
        <v>8.36</v>
      </c>
      <c r="P359" s="31">
        <f>Table13[[#This Row],[Сena SKU Po Wszystkich Rabatach]]/Table13[[#This Row],[Szt/
Opak.]]</f>
        <v>2.7866666666666666</v>
      </c>
      <c r="Q359" s="94" t="s">
        <v>6203</v>
      </c>
      <c r="R359" s="36" t="s">
        <v>2460</v>
      </c>
      <c r="S359" s="91">
        <f>IF(ISERROR(Table13[[#This Row],[W Inner]]),Table13[[#This Row],[W Outer]],IF(AND(Table13[[#This Row],[W Inner]]&gt;0,Table13[[#This Row],[W Inner]]&lt;&gt;"0"),Table13[[#This Row],[W Inner]],Table13[[#This Row],[W Outer]]))</f>
        <v>20</v>
      </c>
      <c r="T359" s="86"/>
      <c r="U3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59" s="49">
        <f>IF(Table13[[#This Row],[Zamówienie - Ilosc SKU '[Szt']]]=0,0,MOD(Table13[[#This Row],[Zamówienie - Ilosc SKU '[Szt']]],Table13[[#This Row],[Min. Ilość Zam. Sku]])-0.5)</f>
        <v>0</v>
      </c>
      <c r="W359" s="31">
        <f>Table13[[#This Row],[Сena SKU Po Wszystkich Rabatach]]*U359</f>
        <v>0</v>
      </c>
      <c r="X359" s="33" t="str">
        <f>IF(Table13[[#This Row],[Zamówienie - Ilosc SKU '[Szt']]]=0,"Niezamówione produkty","Zamówione produkty")</f>
        <v>Niezamówione produkty</v>
      </c>
      <c r="Y359" s="34" t="s">
        <v>90</v>
      </c>
      <c r="Z359" s="34">
        <v>20</v>
      </c>
      <c r="AA359" s="34">
        <v>400</v>
      </c>
      <c r="AB359" s="34">
        <v>2800</v>
      </c>
      <c r="AC359" s="34">
        <f>+Table13[[#This Row],[Na Palecie]]/Table13[[#This Row],[W Outer]]</f>
        <v>140</v>
      </c>
      <c r="AD359" s="34">
        <f>+Table13[[#This Row],[Na Palecie]]/Table13[[#This Row],[Na 
Warstwie]]</f>
        <v>7</v>
      </c>
      <c r="AE359" s="37" t="s">
        <v>6270</v>
      </c>
      <c r="AF359" s="37" t="s">
        <v>90</v>
      </c>
      <c r="AG359" s="37" t="s">
        <v>6499</v>
      </c>
      <c r="AH359" s="37" t="s">
        <v>6500</v>
      </c>
      <c r="AI359" s="37"/>
      <c r="AJ359" s="37" t="s">
        <v>6697</v>
      </c>
      <c r="AK359" s="37" t="s">
        <v>722</v>
      </c>
      <c r="AL359" s="37" t="str">
        <f>_xlfn.XLOOKUP(Table13[[#This Row],[Rabat Indywidualny]],'PC2 code'!A:A,'PC2 code'!B:B,0)</f>
        <v>00</v>
      </c>
    </row>
    <row r="360" spans="1:38" ht="15.75" customHeight="1" x14ac:dyDescent="0.35">
      <c r="A360" s="73" t="s">
        <v>5600</v>
      </c>
      <c r="B360" s="73" t="str">
        <f>TEXT(Table13[[#This Row],[Kod EAN 
(Sku)]],"0000000000000")</f>
        <v>3086123722965</v>
      </c>
      <c r="C360" s="78" t="str">
        <f>IF(AND(Table13[[#This Row],[Kod EAN 
(Szt)]]&lt;&gt;0,Table13[[#This Row],[Kod EAN 
(Szt)]]&lt;&gt;"0"),TEXT(Table13[[#This Row],[Kod EAN 
(Szt)]],"0000000000000"),"")</f>
        <v/>
      </c>
      <c r="D360" s="79" t="s">
        <v>6071</v>
      </c>
      <c r="E360" s="27" t="s">
        <v>7</v>
      </c>
      <c r="F360" s="28" t="s">
        <v>5959</v>
      </c>
      <c r="G360" s="29"/>
      <c r="H360" s="66">
        <v>13.12</v>
      </c>
      <c r="I360" s="67"/>
      <c r="J360" s="51">
        <f>Table13[[#This Row],[Cena Netto]]*(1-Table13[[#This Row],[Rabat Długoterminowy]])</f>
        <v>13.12</v>
      </c>
      <c r="K360" s="80">
        <f>IF(TRIM($D$8)='Payment Term'!A$1,1-(1-$D$9)*(1-2%),$D$9)</f>
        <v>0.25</v>
      </c>
      <c r="L360" s="35">
        <v>0.15</v>
      </c>
      <c r="M360" s="81">
        <f>1-(1-Table13[[#This Row],[Rabat Długoterminowy]])*(1-Table13[[#This Row],[Dodatkowy rabat kwartału (składany)]])</f>
        <v>0.15000000000000002</v>
      </c>
      <c r="N360" s="52">
        <v>0</v>
      </c>
      <c r="O360" s="31">
        <f>ROUND(Table13[[#This Row],[Cena Netto Po Rabacie Długoterminowym]]*(1-Table13[[#This Row],[Rabat Podstawowy]])*(1-Table13[[#This Row],[Dodatkowy rabat kwartału (składany)]])*(1-Table13[[#This Row],[Rabat Indywidualny]]),2)</f>
        <v>8.36</v>
      </c>
      <c r="P360" s="31">
        <f>Table13[[#This Row],[Сena SKU Po Wszystkich Rabatach]]/Table13[[#This Row],[Szt/
Opak.]]</f>
        <v>2.7866666666666666</v>
      </c>
      <c r="Q360" s="94" t="s">
        <v>6203</v>
      </c>
      <c r="R360" s="36" t="s">
        <v>2460</v>
      </c>
      <c r="S360" s="91">
        <f>IF(ISERROR(Table13[[#This Row],[W Inner]]),Table13[[#This Row],[W Outer]],IF(AND(Table13[[#This Row],[W Inner]]&gt;0,Table13[[#This Row],[W Inner]]&lt;&gt;"0"),Table13[[#This Row],[W Inner]],Table13[[#This Row],[W Outer]]))</f>
        <v>20</v>
      </c>
      <c r="T360" s="86"/>
      <c r="U3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0" s="49">
        <f>IF(Table13[[#This Row],[Zamówienie - Ilosc SKU '[Szt']]]=0,0,MOD(Table13[[#This Row],[Zamówienie - Ilosc SKU '[Szt']]],Table13[[#This Row],[Min. Ilość Zam. Sku]])-0.5)</f>
        <v>0</v>
      </c>
      <c r="W360" s="31">
        <f>Table13[[#This Row],[Сena SKU Po Wszystkich Rabatach]]*U360</f>
        <v>0</v>
      </c>
      <c r="X360" s="33" t="str">
        <f>IF(Table13[[#This Row],[Zamówienie - Ilosc SKU '[Szt']]]=0,"Niezamówione produkty","Zamówione produkty")</f>
        <v>Niezamówione produkty</v>
      </c>
      <c r="Y360" s="34" t="s">
        <v>90</v>
      </c>
      <c r="Z360" s="34">
        <v>20</v>
      </c>
      <c r="AA360" s="34">
        <v>400</v>
      </c>
      <c r="AB360" s="34">
        <v>2800</v>
      </c>
      <c r="AC360" s="34">
        <f>+Table13[[#This Row],[Na Palecie]]/Table13[[#This Row],[W Outer]]</f>
        <v>140</v>
      </c>
      <c r="AD360" s="34">
        <f>+Table13[[#This Row],[Na Palecie]]/Table13[[#This Row],[Na 
Warstwie]]</f>
        <v>7</v>
      </c>
      <c r="AE360" s="37" t="s">
        <v>6271</v>
      </c>
      <c r="AF360" s="37" t="s">
        <v>90</v>
      </c>
      <c r="AG360" s="37" t="s">
        <v>6501</v>
      </c>
      <c r="AH360" s="37" t="s">
        <v>6502</v>
      </c>
      <c r="AI360" s="37"/>
      <c r="AJ360" s="37" t="s">
        <v>6697</v>
      </c>
      <c r="AK360" s="37" t="s">
        <v>722</v>
      </c>
      <c r="AL360" s="37" t="str">
        <f>_xlfn.XLOOKUP(Table13[[#This Row],[Rabat Indywidualny]],'PC2 code'!A:A,'PC2 code'!B:B,0)</f>
        <v>00</v>
      </c>
    </row>
    <row r="361" spans="1:38" ht="15.75" customHeight="1" x14ac:dyDescent="0.35">
      <c r="A361" s="73" t="s">
        <v>5601</v>
      </c>
      <c r="B361" s="73" t="str">
        <f>TEXT(Table13[[#This Row],[Kod EAN 
(Sku)]],"0000000000000")</f>
        <v>3086120024444</v>
      </c>
      <c r="C361" s="78" t="str">
        <f>IF(AND(Table13[[#This Row],[Kod EAN 
(Szt)]]&lt;&gt;0,Table13[[#This Row],[Kod EAN 
(Szt)]]&lt;&gt;"0"),TEXT(Table13[[#This Row],[Kod EAN 
(Szt)]],"0000000000000"),"")</f>
        <v/>
      </c>
      <c r="D361" s="79" t="s">
        <v>6072</v>
      </c>
      <c r="E361" s="27" t="s">
        <v>7</v>
      </c>
      <c r="F361" s="28" t="s">
        <v>5959</v>
      </c>
      <c r="G361" s="29"/>
      <c r="H361" s="66">
        <v>17.04</v>
      </c>
      <c r="I361" s="67"/>
      <c r="J361" s="51">
        <f>Table13[[#This Row],[Cena Netto]]*(1-Table13[[#This Row],[Rabat Długoterminowy]])</f>
        <v>17.04</v>
      </c>
      <c r="K361" s="80">
        <f>IF(TRIM($D$8)='Payment Term'!A$1,1-(1-$D$9)*(1-2%),$D$9)</f>
        <v>0.25</v>
      </c>
      <c r="L361" s="35">
        <v>0.15</v>
      </c>
      <c r="M361" s="81">
        <f>1-(1-Table13[[#This Row],[Rabat Długoterminowy]])*(1-Table13[[#This Row],[Dodatkowy rabat kwartału (składany)]])</f>
        <v>0.15000000000000002</v>
      </c>
      <c r="N361" s="52">
        <v>0</v>
      </c>
      <c r="O361" s="31">
        <f>ROUND(Table13[[#This Row],[Cena Netto Po Rabacie Długoterminowym]]*(1-Table13[[#This Row],[Rabat Podstawowy]])*(1-Table13[[#This Row],[Dodatkowy rabat kwartału (składany)]])*(1-Table13[[#This Row],[Rabat Indywidualny]]),2)</f>
        <v>10.86</v>
      </c>
      <c r="P361" s="31">
        <f>Table13[[#This Row],[Сena SKU Po Wszystkich Rabatach]]/Table13[[#This Row],[Szt/
Opak.]]</f>
        <v>2.7149999999999999</v>
      </c>
      <c r="Q361" s="94" t="s">
        <v>6198</v>
      </c>
      <c r="R361" s="36" t="s">
        <v>2470</v>
      </c>
      <c r="S361" s="91">
        <f>IF(ISERROR(Table13[[#This Row],[W Inner]]),Table13[[#This Row],[W Outer]],IF(AND(Table13[[#This Row],[W Inner]]&gt;0,Table13[[#This Row],[W Inner]]&lt;&gt;"0"),Table13[[#This Row],[W Inner]],Table13[[#This Row],[W Outer]]))</f>
        <v>25</v>
      </c>
      <c r="T361" s="86"/>
      <c r="U3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1" s="49">
        <f>IF(Table13[[#This Row],[Zamówienie - Ilosc SKU '[Szt']]]=0,0,MOD(Table13[[#This Row],[Zamówienie - Ilosc SKU '[Szt']]],Table13[[#This Row],[Min. Ilość Zam. Sku]])-0.5)</f>
        <v>0</v>
      </c>
      <c r="W361" s="31">
        <f>Table13[[#This Row],[Сena SKU Po Wszystkich Rabatach]]*U361</f>
        <v>0</v>
      </c>
      <c r="X361" s="33" t="str">
        <f>IF(Table13[[#This Row],[Zamówienie - Ilosc SKU '[Szt']]]=0,"Niezamówione produkty","Zamówione produkty")</f>
        <v>Niezamówione produkty</v>
      </c>
      <c r="Y361" s="34" t="s">
        <v>90</v>
      </c>
      <c r="Z361" s="34">
        <v>25</v>
      </c>
      <c r="AA361" s="34">
        <v>475</v>
      </c>
      <c r="AB361" s="34">
        <v>2375</v>
      </c>
      <c r="AC361" s="34">
        <f>+Table13[[#This Row],[Na Palecie]]/Table13[[#This Row],[W Outer]]</f>
        <v>95</v>
      </c>
      <c r="AD361" s="34">
        <f>+Table13[[#This Row],[Na Palecie]]/Table13[[#This Row],[Na 
Warstwie]]</f>
        <v>5</v>
      </c>
      <c r="AE361" s="37" t="s">
        <v>1203</v>
      </c>
      <c r="AF361" s="37" t="s">
        <v>90</v>
      </c>
      <c r="AG361" s="37" t="s">
        <v>1204</v>
      </c>
      <c r="AH361" s="37" t="s">
        <v>1205</v>
      </c>
      <c r="AI361" s="37"/>
      <c r="AJ361" s="37" t="s">
        <v>6697</v>
      </c>
      <c r="AK361" s="37" t="s">
        <v>722</v>
      </c>
      <c r="AL361" s="37" t="str">
        <f>_xlfn.XLOOKUP(Table13[[#This Row],[Rabat Indywidualny]],'PC2 code'!A:A,'PC2 code'!B:B,0)</f>
        <v>00</v>
      </c>
    </row>
    <row r="362" spans="1:38" ht="15.75" customHeight="1" x14ac:dyDescent="0.35">
      <c r="A362" s="73" t="s">
        <v>5602</v>
      </c>
      <c r="B362" s="73" t="str">
        <f>TEXT(Table13[[#This Row],[Kod EAN 
(Sku)]],"0000000000000")</f>
        <v>3086121445095</v>
      </c>
      <c r="C362" s="78" t="str">
        <f>IF(AND(Table13[[#This Row],[Kod EAN 
(Szt)]]&lt;&gt;0,Table13[[#This Row],[Kod EAN 
(Szt)]]&lt;&gt;"0"),TEXT(Table13[[#This Row],[Kod EAN 
(Szt)]],"0000000000000"),"")</f>
        <v>3086123334441</v>
      </c>
      <c r="D362" s="79" t="s">
        <v>6073</v>
      </c>
      <c r="E362" s="27" t="s">
        <v>7</v>
      </c>
      <c r="F362" s="28" t="s">
        <v>5959</v>
      </c>
      <c r="G362" s="29"/>
      <c r="H362" s="66">
        <v>43.62</v>
      </c>
      <c r="I362" s="67"/>
      <c r="J362" s="51">
        <f>Table13[[#This Row],[Cena Netto]]*(1-Table13[[#This Row],[Rabat Długoterminowy]])</f>
        <v>43.62</v>
      </c>
      <c r="K362" s="80">
        <f>IF(TRIM($D$8)='Payment Term'!A$1,1-(1-$D$9)*(1-2%),$D$9)</f>
        <v>0.25</v>
      </c>
      <c r="L362" s="35">
        <v>0.15</v>
      </c>
      <c r="M362" s="81">
        <f>1-(1-Table13[[#This Row],[Rabat Długoterminowy]])*(1-Table13[[#This Row],[Dodatkowy rabat kwartału (składany)]])</f>
        <v>0.15000000000000002</v>
      </c>
      <c r="N362" s="52">
        <v>0</v>
      </c>
      <c r="O362" s="31">
        <f>ROUND(Table13[[#This Row],[Cena Netto Po Rabacie Długoterminowym]]*(1-Table13[[#This Row],[Rabat Podstawowy]])*(1-Table13[[#This Row],[Dodatkowy rabat kwartału (składany)]])*(1-Table13[[#This Row],[Rabat Indywidualny]]),2)</f>
        <v>27.81</v>
      </c>
      <c r="P362" s="31">
        <f>Table13[[#This Row],[Сena SKU Po Wszystkich Rabatach]]/Table13[[#This Row],[Szt/
Opak.]]</f>
        <v>2.3174999999999999</v>
      </c>
      <c r="Q362" s="94" t="s">
        <v>2444</v>
      </c>
      <c r="R362" s="36" t="s">
        <v>6200</v>
      </c>
      <c r="S362" s="91">
        <f>IF(ISERROR(Table13[[#This Row],[W Inner]]),Table13[[#This Row],[W Outer]],IF(AND(Table13[[#This Row],[W Inner]]&gt;0,Table13[[#This Row],[W Inner]]&lt;&gt;"0"),Table13[[#This Row],[W Inner]],Table13[[#This Row],[W Outer]]))</f>
        <v>60</v>
      </c>
      <c r="T362" s="86"/>
      <c r="U3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2" s="49">
        <f>IF(Table13[[#This Row],[Zamówienie - Ilosc SKU '[Szt']]]=0,0,MOD(Table13[[#This Row],[Zamówienie - Ilosc SKU '[Szt']]],Table13[[#This Row],[Min. Ilość Zam. Sku]])-0.5)</f>
        <v>0</v>
      </c>
      <c r="W362" s="31">
        <f>Table13[[#This Row],[Сena SKU Po Wszystkich Rabatach]]*U362</f>
        <v>0</v>
      </c>
      <c r="X362" s="33" t="str">
        <f>IF(Table13[[#This Row],[Zamówienie - Ilosc SKU '[Szt']]]=0,"Niezamówione produkty","Zamówione produkty")</f>
        <v>Niezamówione produkty</v>
      </c>
      <c r="Y362" s="34" t="s">
        <v>90</v>
      </c>
      <c r="Z362" s="34">
        <v>60</v>
      </c>
      <c r="AA362" s="34">
        <v>480</v>
      </c>
      <c r="AB362" s="34">
        <v>1440</v>
      </c>
      <c r="AC362" s="34">
        <f>+Table13[[#This Row],[Na Palecie]]/Table13[[#This Row],[W Outer]]</f>
        <v>24</v>
      </c>
      <c r="AD362" s="34">
        <f>+Table13[[#This Row],[Na Palecie]]/Table13[[#This Row],[Na 
Warstwie]]</f>
        <v>3</v>
      </c>
      <c r="AE362" s="37" t="s">
        <v>1206</v>
      </c>
      <c r="AF362" s="37" t="s">
        <v>1207</v>
      </c>
      <c r="AG362" s="37" t="s">
        <v>1208</v>
      </c>
      <c r="AH362" s="37" t="s">
        <v>1209</v>
      </c>
      <c r="AI362" s="37"/>
      <c r="AJ362" s="37" t="s">
        <v>6697</v>
      </c>
      <c r="AK362" s="37" t="s">
        <v>722</v>
      </c>
      <c r="AL362" s="37" t="str">
        <f>_xlfn.XLOOKUP(Table13[[#This Row],[Rabat Indywidualny]],'PC2 code'!A:A,'PC2 code'!B:B,0)</f>
        <v>00</v>
      </c>
    </row>
    <row r="363" spans="1:38" ht="15.75" customHeight="1" x14ac:dyDescent="0.35">
      <c r="A363" s="73" t="s">
        <v>5603</v>
      </c>
      <c r="B363" s="73" t="str">
        <f>TEXT(Table13[[#This Row],[Kod EAN 
(Sku)]],"0000000000000")</f>
        <v>3086121445064</v>
      </c>
      <c r="C363" s="78" t="str">
        <f>IF(AND(Table13[[#This Row],[Kod EAN 
(Szt)]]&lt;&gt;0,Table13[[#This Row],[Kod EAN 
(Szt)]]&lt;&gt;"0"),TEXT(Table13[[#This Row],[Kod EAN 
(Szt)]],"0000000000000"),"")</f>
        <v>3086123334434</v>
      </c>
      <c r="D363" s="79" t="s">
        <v>6074</v>
      </c>
      <c r="E363" s="27" t="s">
        <v>7</v>
      </c>
      <c r="F363" s="28" t="s">
        <v>5959</v>
      </c>
      <c r="G363" s="29"/>
      <c r="H363" s="66">
        <v>43.62</v>
      </c>
      <c r="I363" s="67"/>
      <c r="J363" s="51">
        <f>Table13[[#This Row],[Cena Netto]]*(1-Table13[[#This Row],[Rabat Długoterminowy]])</f>
        <v>43.62</v>
      </c>
      <c r="K363" s="80">
        <f>IF(TRIM($D$8)='Payment Term'!A$1,1-(1-$D$9)*(1-2%),$D$9)</f>
        <v>0.25</v>
      </c>
      <c r="L363" s="35">
        <v>0.15</v>
      </c>
      <c r="M363" s="81">
        <f>1-(1-Table13[[#This Row],[Rabat Długoterminowy]])*(1-Table13[[#This Row],[Dodatkowy rabat kwartału (składany)]])</f>
        <v>0.15000000000000002</v>
      </c>
      <c r="N363" s="52">
        <v>0</v>
      </c>
      <c r="O363" s="31">
        <f>ROUND(Table13[[#This Row],[Cena Netto Po Rabacie Długoterminowym]]*(1-Table13[[#This Row],[Rabat Podstawowy]])*(1-Table13[[#This Row],[Dodatkowy rabat kwartału (składany)]])*(1-Table13[[#This Row],[Rabat Indywidualny]]),2)</f>
        <v>27.81</v>
      </c>
      <c r="P363" s="31">
        <f>Table13[[#This Row],[Сena SKU Po Wszystkich Rabatach]]/Table13[[#This Row],[Szt/
Opak.]]</f>
        <v>2.3174999999999999</v>
      </c>
      <c r="Q363" s="94" t="s">
        <v>2444</v>
      </c>
      <c r="R363" s="36" t="s">
        <v>6200</v>
      </c>
      <c r="S363" s="91">
        <f>IF(ISERROR(Table13[[#This Row],[W Inner]]),Table13[[#This Row],[W Outer]],IF(AND(Table13[[#This Row],[W Inner]]&gt;0,Table13[[#This Row],[W Inner]]&lt;&gt;"0"),Table13[[#This Row],[W Inner]],Table13[[#This Row],[W Outer]]))</f>
        <v>60</v>
      </c>
      <c r="T363" s="86"/>
      <c r="U3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3" s="49">
        <f>IF(Table13[[#This Row],[Zamówienie - Ilosc SKU '[Szt']]]=0,0,MOD(Table13[[#This Row],[Zamówienie - Ilosc SKU '[Szt']]],Table13[[#This Row],[Min. Ilość Zam. Sku]])-0.5)</f>
        <v>0</v>
      </c>
      <c r="W363" s="31">
        <f>Table13[[#This Row],[Сena SKU Po Wszystkich Rabatach]]*U363</f>
        <v>0</v>
      </c>
      <c r="X363" s="33" t="str">
        <f>IF(Table13[[#This Row],[Zamówienie - Ilosc SKU '[Szt']]]=0,"Niezamówione produkty","Zamówione produkty")</f>
        <v>Niezamówione produkty</v>
      </c>
      <c r="Y363" s="34" t="s">
        <v>90</v>
      </c>
      <c r="Z363" s="34">
        <v>60</v>
      </c>
      <c r="AA363" s="34">
        <v>480</v>
      </c>
      <c r="AB363" s="34">
        <v>1440</v>
      </c>
      <c r="AC363" s="34">
        <f>+Table13[[#This Row],[Na Palecie]]/Table13[[#This Row],[W Outer]]</f>
        <v>24</v>
      </c>
      <c r="AD363" s="34">
        <f>+Table13[[#This Row],[Na Palecie]]/Table13[[#This Row],[Na 
Warstwie]]</f>
        <v>3</v>
      </c>
      <c r="AE363" s="37" t="s">
        <v>1210</v>
      </c>
      <c r="AF363" s="37" t="s">
        <v>1211</v>
      </c>
      <c r="AG363" s="37" t="s">
        <v>1212</v>
      </c>
      <c r="AH363" s="37" t="s">
        <v>1213</v>
      </c>
      <c r="AI363" s="37"/>
      <c r="AJ363" s="37" t="s">
        <v>6697</v>
      </c>
      <c r="AK363" s="37" t="s">
        <v>722</v>
      </c>
      <c r="AL363" s="37" t="str">
        <f>_xlfn.XLOOKUP(Table13[[#This Row],[Rabat Indywidualny]],'PC2 code'!A:A,'PC2 code'!B:B,0)</f>
        <v>00</v>
      </c>
    </row>
    <row r="364" spans="1:38" ht="15.75" customHeight="1" x14ac:dyDescent="0.35">
      <c r="A364" s="73" t="s">
        <v>5604</v>
      </c>
      <c r="B364" s="73" t="str">
        <f>TEXT(Table13[[#This Row],[Kod EAN 
(Sku)]],"0000000000000")</f>
        <v>3086121445033</v>
      </c>
      <c r="C364" s="78" t="str">
        <f>IF(AND(Table13[[#This Row],[Kod EAN 
(Szt)]]&lt;&gt;0,Table13[[#This Row],[Kod EAN 
(Szt)]]&lt;&gt;"0"),TEXT(Table13[[#This Row],[Kod EAN 
(Szt)]],"0000000000000"),"")</f>
        <v>3086123334427</v>
      </c>
      <c r="D364" s="79" t="s">
        <v>6075</v>
      </c>
      <c r="E364" s="27" t="s">
        <v>7</v>
      </c>
      <c r="F364" s="28" t="s">
        <v>5959</v>
      </c>
      <c r="G364" s="29"/>
      <c r="H364" s="66">
        <v>43.62</v>
      </c>
      <c r="I364" s="67"/>
      <c r="J364" s="51">
        <f>Table13[[#This Row],[Cena Netto]]*(1-Table13[[#This Row],[Rabat Długoterminowy]])</f>
        <v>43.62</v>
      </c>
      <c r="K364" s="80">
        <f>IF(TRIM($D$8)='Payment Term'!A$1,1-(1-$D$9)*(1-2%),$D$9)</f>
        <v>0.25</v>
      </c>
      <c r="L364" s="35">
        <v>0.15</v>
      </c>
      <c r="M364" s="81">
        <f>1-(1-Table13[[#This Row],[Rabat Długoterminowy]])*(1-Table13[[#This Row],[Dodatkowy rabat kwartału (składany)]])</f>
        <v>0.15000000000000002</v>
      </c>
      <c r="N364" s="52">
        <v>0</v>
      </c>
      <c r="O364" s="31">
        <f>ROUND(Table13[[#This Row],[Cena Netto Po Rabacie Długoterminowym]]*(1-Table13[[#This Row],[Rabat Podstawowy]])*(1-Table13[[#This Row],[Dodatkowy rabat kwartału (składany)]])*(1-Table13[[#This Row],[Rabat Indywidualny]]),2)</f>
        <v>27.81</v>
      </c>
      <c r="P364" s="31">
        <f>Table13[[#This Row],[Сena SKU Po Wszystkich Rabatach]]/Table13[[#This Row],[Szt/
Opak.]]</f>
        <v>2.3174999999999999</v>
      </c>
      <c r="Q364" s="94" t="s">
        <v>2444</v>
      </c>
      <c r="R364" s="36" t="s">
        <v>6200</v>
      </c>
      <c r="S364" s="91">
        <f>IF(ISERROR(Table13[[#This Row],[W Inner]]),Table13[[#This Row],[W Outer]],IF(AND(Table13[[#This Row],[W Inner]]&gt;0,Table13[[#This Row],[W Inner]]&lt;&gt;"0"),Table13[[#This Row],[W Inner]],Table13[[#This Row],[W Outer]]))</f>
        <v>60</v>
      </c>
      <c r="T364" s="86"/>
      <c r="U3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4" s="49">
        <f>IF(Table13[[#This Row],[Zamówienie - Ilosc SKU '[Szt']]]=0,0,MOD(Table13[[#This Row],[Zamówienie - Ilosc SKU '[Szt']]],Table13[[#This Row],[Min. Ilość Zam. Sku]])-0.5)</f>
        <v>0</v>
      </c>
      <c r="W364" s="31">
        <f>Table13[[#This Row],[Сena SKU Po Wszystkich Rabatach]]*U364</f>
        <v>0</v>
      </c>
      <c r="X364" s="33" t="str">
        <f>IF(Table13[[#This Row],[Zamówienie - Ilosc SKU '[Szt']]]=0,"Niezamówione produkty","Zamówione produkty")</f>
        <v>Niezamówione produkty</v>
      </c>
      <c r="Y364" s="34" t="s">
        <v>90</v>
      </c>
      <c r="Z364" s="34">
        <v>60</v>
      </c>
      <c r="AA364" s="34">
        <v>480</v>
      </c>
      <c r="AB364" s="34">
        <v>1440</v>
      </c>
      <c r="AC364" s="34">
        <f>+Table13[[#This Row],[Na Palecie]]/Table13[[#This Row],[W Outer]]</f>
        <v>24</v>
      </c>
      <c r="AD364" s="34">
        <f>+Table13[[#This Row],[Na Palecie]]/Table13[[#This Row],[Na 
Warstwie]]</f>
        <v>3</v>
      </c>
      <c r="AE364" s="37" t="s">
        <v>1214</v>
      </c>
      <c r="AF364" s="37" t="s">
        <v>1215</v>
      </c>
      <c r="AG364" s="37" t="s">
        <v>1216</v>
      </c>
      <c r="AH364" s="37" t="s">
        <v>1217</v>
      </c>
      <c r="AI364" s="37"/>
      <c r="AJ364" s="37" t="s">
        <v>6697</v>
      </c>
      <c r="AK364" s="37" t="s">
        <v>722</v>
      </c>
      <c r="AL364" s="37" t="str">
        <f>_xlfn.XLOOKUP(Table13[[#This Row],[Rabat Indywidualny]],'PC2 code'!A:A,'PC2 code'!B:B,0)</f>
        <v>00</v>
      </c>
    </row>
    <row r="365" spans="1:38" ht="15.75" customHeight="1" x14ac:dyDescent="0.35">
      <c r="A365" s="73" t="s">
        <v>5605</v>
      </c>
      <c r="B365" s="73" t="str">
        <f>TEXT(Table13[[#This Row],[Kod EAN 
(Sku)]],"0000000000000")</f>
        <v>3086122001092</v>
      </c>
      <c r="C365" s="78" t="str">
        <f>IF(AND(Table13[[#This Row],[Kod EAN 
(Szt)]]&lt;&gt;0,Table13[[#This Row],[Kod EAN 
(Szt)]]&lt;&gt;"0"),TEXT(Table13[[#This Row],[Kod EAN 
(Szt)]],"0000000000000"),"")</f>
        <v/>
      </c>
      <c r="D365" s="79" t="s">
        <v>6076</v>
      </c>
      <c r="E365" s="27" t="s">
        <v>7</v>
      </c>
      <c r="F365" s="28" t="s">
        <v>5959</v>
      </c>
      <c r="G365" s="29"/>
      <c r="H365" s="66">
        <v>5.74</v>
      </c>
      <c r="I365" s="67"/>
      <c r="J365" s="51">
        <f>Table13[[#This Row],[Cena Netto]]*(1-Table13[[#This Row],[Rabat Długoterminowy]])</f>
        <v>5.74</v>
      </c>
      <c r="K365" s="80">
        <f>IF(TRIM($D$8)='Payment Term'!A$1,1-(1-$D$9)*(1-2%),$D$9)</f>
        <v>0.25</v>
      </c>
      <c r="L365" s="35">
        <v>0.15</v>
      </c>
      <c r="M365" s="81">
        <f>1-(1-Table13[[#This Row],[Rabat Długoterminowy]])*(1-Table13[[#This Row],[Dodatkowy rabat kwartału (składany)]])</f>
        <v>0.15000000000000002</v>
      </c>
      <c r="N365" s="52">
        <v>0</v>
      </c>
      <c r="O365" s="31">
        <f>ROUND(Table13[[#This Row],[Cena Netto Po Rabacie Długoterminowym]]*(1-Table13[[#This Row],[Rabat Podstawowy]])*(1-Table13[[#This Row],[Dodatkowy rabat kwartału (składany)]])*(1-Table13[[#This Row],[Rabat Indywidualny]]),2)</f>
        <v>3.66</v>
      </c>
      <c r="P365" s="31">
        <f>Table13[[#This Row],[Сena SKU Po Wszystkich Rabatach]]/Table13[[#This Row],[Szt/
Opak.]]</f>
        <v>3.66</v>
      </c>
      <c r="Q365" s="94" t="s">
        <v>6200</v>
      </c>
      <c r="R365" s="36" t="s">
        <v>2470</v>
      </c>
      <c r="S365" s="91">
        <f>IF(ISERROR(Table13[[#This Row],[W Inner]]),Table13[[#This Row],[W Outer]],IF(AND(Table13[[#This Row],[W Inner]]&gt;0,Table13[[#This Row],[W Inner]]&lt;&gt;"0"),Table13[[#This Row],[W Inner]],Table13[[#This Row],[W Outer]]))</f>
        <v>25</v>
      </c>
      <c r="T365" s="86"/>
      <c r="U3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5" s="49">
        <f>IF(Table13[[#This Row],[Zamówienie - Ilosc SKU '[Szt']]]=0,0,MOD(Table13[[#This Row],[Zamówienie - Ilosc SKU '[Szt']]],Table13[[#This Row],[Min. Ilość Zam. Sku]])-0.5)</f>
        <v>0</v>
      </c>
      <c r="W365" s="31">
        <f>Table13[[#This Row],[Сena SKU Po Wszystkich Rabatach]]*U365</f>
        <v>0</v>
      </c>
      <c r="X365" s="33" t="str">
        <f>IF(Table13[[#This Row],[Zamówienie - Ilosc SKU '[Szt']]]=0,"Niezamówione produkty","Zamówione produkty")</f>
        <v>Niezamówione produkty</v>
      </c>
      <c r="Y365" s="34" t="s">
        <v>90</v>
      </c>
      <c r="Z365" s="34">
        <v>25</v>
      </c>
      <c r="AA365" s="34">
        <v>700</v>
      </c>
      <c r="AB365" s="34">
        <v>4200</v>
      </c>
      <c r="AC365" s="34">
        <f>+Table13[[#This Row],[Na Palecie]]/Table13[[#This Row],[W Outer]]</f>
        <v>168</v>
      </c>
      <c r="AD365" s="34">
        <f>+Table13[[#This Row],[Na Palecie]]/Table13[[#This Row],[Na 
Warstwie]]</f>
        <v>6</v>
      </c>
      <c r="AE365" s="37" t="s">
        <v>1218</v>
      </c>
      <c r="AF365" s="37" t="s">
        <v>90</v>
      </c>
      <c r="AG365" s="37" t="s">
        <v>1219</v>
      </c>
      <c r="AH365" s="37" t="s">
        <v>1220</v>
      </c>
      <c r="AI365" s="37"/>
      <c r="AJ365" s="37" t="s">
        <v>6697</v>
      </c>
      <c r="AK365" s="37" t="s">
        <v>722</v>
      </c>
      <c r="AL365" s="37" t="str">
        <f>_xlfn.XLOOKUP(Table13[[#This Row],[Rabat Indywidualny]],'PC2 code'!A:A,'PC2 code'!B:B,0)</f>
        <v>00</v>
      </c>
    </row>
    <row r="366" spans="1:38" ht="15.75" customHeight="1" x14ac:dyDescent="0.35">
      <c r="A366" s="73" t="s">
        <v>5606</v>
      </c>
      <c r="B366" s="73" t="str">
        <f>TEXT(Table13[[#This Row],[Kod EAN 
(Sku)]],"0000000000000")</f>
        <v>3086120120047</v>
      </c>
      <c r="C366" s="78" t="str">
        <f>IF(AND(Table13[[#This Row],[Kod EAN 
(Szt)]]&lt;&gt;0,Table13[[#This Row],[Kod EAN 
(Szt)]]&lt;&gt;"0"),TEXT(Table13[[#This Row],[Kod EAN 
(Szt)]],"0000000000000"),"")</f>
        <v/>
      </c>
      <c r="D366" s="79" t="s">
        <v>6077</v>
      </c>
      <c r="E366" s="27" t="s">
        <v>7</v>
      </c>
      <c r="F366" s="28" t="s">
        <v>5959</v>
      </c>
      <c r="G366" s="29"/>
      <c r="H366" s="66">
        <v>13.36</v>
      </c>
      <c r="I366" s="67"/>
      <c r="J366" s="51">
        <f>Table13[[#This Row],[Cena Netto]]*(1-Table13[[#This Row],[Rabat Długoterminowy]])</f>
        <v>13.36</v>
      </c>
      <c r="K366" s="80">
        <f>IF(TRIM($D$8)='Payment Term'!A$1,1-(1-$D$9)*(1-2%),$D$9)</f>
        <v>0.25</v>
      </c>
      <c r="L366" s="35">
        <v>0.15</v>
      </c>
      <c r="M366" s="81">
        <f>1-(1-Table13[[#This Row],[Rabat Długoterminowy]])*(1-Table13[[#This Row],[Dodatkowy rabat kwartału (składany)]])</f>
        <v>0.15000000000000002</v>
      </c>
      <c r="N366" s="52">
        <v>0</v>
      </c>
      <c r="O366" s="31">
        <f>ROUND(Table13[[#This Row],[Cena Netto Po Rabacie Długoterminowym]]*(1-Table13[[#This Row],[Rabat Podstawowy]])*(1-Table13[[#This Row],[Dodatkowy rabat kwartału (składany)]])*(1-Table13[[#This Row],[Rabat Indywidualny]]),2)</f>
        <v>8.52</v>
      </c>
      <c r="P366" s="31">
        <f>Table13[[#This Row],[Сena SKU Po Wszystkich Rabatach]]/Table13[[#This Row],[Szt/
Opak.]]</f>
        <v>2.13</v>
      </c>
      <c r="Q366" s="94" t="s">
        <v>6198</v>
      </c>
      <c r="R366" s="36" t="s">
        <v>6200</v>
      </c>
      <c r="S366" s="91">
        <f>IF(ISERROR(Table13[[#This Row],[W Inner]]),Table13[[#This Row],[W Outer]],IF(AND(Table13[[#This Row],[W Inner]]&gt;0,Table13[[#This Row],[W Inner]]&lt;&gt;"0"),Table13[[#This Row],[W Inner]],Table13[[#This Row],[W Outer]]))</f>
        <v>88</v>
      </c>
      <c r="T366" s="86"/>
      <c r="U3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6" s="49">
        <f>IF(Table13[[#This Row],[Zamówienie - Ilosc SKU '[Szt']]]=0,0,MOD(Table13[[#This Row],[Zamówienie - Ilosc SKU '[Szt']]],Table13[[#This Row],[Min. Ilość Zam. Sku]])-0.5)</f>
        <v>0</v>
      </c>
      <c r="W366" s="31">
        <f>Table13[[#This Row],[Сena SKU Po Wszystkich Rabatach]]*U366</f>
        <v>0</v>
      </c>
      <c r="X366" s="33" t="str">
        <f>IF(Table13[[#This Row],[Zamówienie - Ilosc SKU '[Szt']]]=0,"Niezamówione produkty","Zamówione produkty")</f>
        <v>Niezamówione produkty</v>
      </c>
      <c r="Y366" s="34" t="s">
        <v>90</v>
      </c>
      <c r="Z366" s="34">
        <v>88</v>
      </c>
      <c r="AA366" s="34">
        <v>704</v>
      </c>
      <c r="AB366" s="34">
        <v>2112</v>
      </c>
      <c r="AC366" s="34">
        <f>+Table13[[#This Row],[Na Palecie]]/Table13[[#This Row],[W Outer]]</f>
        <v>24</v>
      </c>
      <c r="AD366" s="34">
        <f>+Table13[[#This Row],[Na Palecie]]/Table13[[#This Row],[Na 
Warstwie]]</f>
        <v>3</v>
      </c>
      <c r="AE366" s="37" t="s">
        <v>1221</v>
      </c>
      <c r="AF366" s="37" t="s">
        <v>90</v>
      </c>
      <c r="AG366" s="37" t="s">
        <v>1222</v>
      </c>
      <c r="AH366" s="37" t="s">
        <v>1223</v>
      </c>
      <c r="AI366" s="37"/>
      <c r="AJ366" s="37" t="s">
        <v>6697</v>
      </c>
      <c r="AK366" s="37" t="s">
        <v>722</v>
      </c>
      <c r="AL366" s="37" t="str">
        <f>_xlfn.XLOOKUP(Table13[[#This Row],[Rabat Indywidualny]],'PC2 code'!A:A,'PC2 code'!B:B,0)</f>
        <v>00</v>
      </c>
    </row>
    <row r="367" spans="1:38" ht="15.75" customHeight="1" x14ac:dyDescent="0.35">
      <c r="A367" s="73" t="s">
        <v>5607</v>
      </c>
      <c r="B367" s="73" t="str">
        <f>TEXT(Table13[[#This Row],[Kod EAN 
(Sku)]],"0000000000000")</f>
        <v>3086122000095</v>
      </c>
      <c r="C367" s="78" t="str">
        <f>IF(AND(Table13[[#This Row],[Kod EAN 
(Szt)]]&lt;&gt;0,Table13[[#This Row],[Kod EAN 
(Szt)]]&lt;&gt;"0"),TEXT(Table13[[#This Row],[Kod EAN 
(Szt)]],"0000000000000"),"")</f>
        <v>3086129999699</v>
      </c>
      <c r="D367" s="79" t="s">
        <v>6078</v>
      </c>
      <c r="E367" s="27" t="s">
        <v>7</v>
      </c>
      <c r="F367" s="28" t="s">
        <v>5959</v>
      </c>
      <c r="G367" s="29"/>
      <c r="H367" s="66">
        <v>41.24</v>
      </c>
      <c r="I367" s="67">
        <v>0.15</v>
      </c>
      <c r="J367" s="51">
        <f>Table13[[#This Row],[Cena Netto]]*(1-Table13[[#This Row],[Rabat Długoterminowy]])</f>
        <v>35.054000000000002</v>
      </c>
      <c r="K367" s="80">
        <f>IF(TRIM($D$8)='Payment Term'!A$1,1-(1-$D$9)*(1-2%),$D$9)</f>
        <v>0.25</v>
      </c>
      <c r="L367" s="35">
        <v>0.15</v>
      </c>
      <c r="M367" s="81">
        <f>1-(1-Table13[[#This Row],[Rabat Długoterminowy]])*(1-Table13[[#This Row],[Dodatkowy rabat kwartału (składany)]])</f>
        <v>0.27750000000000008</v>
      </c>
      <c r="N367" s="52">
        <v>0</v>
      </c>
      <c r="O367" s="31">
        <f>ROUND(Table13[[#This Row],[Cena Netto Po Rabacie Długoterminowym]]*(1-Table13[[#This Row],[Rabat Podstawowy]])*(1-Table13[[#This Row],[Dodatkowy rabat kwartału (składany)]])*(1-Table13[[#This Row],[Rabat Indywidualny]]),2)</f>
        <v>22.35</v>
      </c>
      <c r="P367" s="31">
        <f>Table13[[#This Row],[Сena SKU Po Wszystkich Rabatach]]/Table13[[#This Row],[Szt/
Opak.]]</f>
        <v>1.8625</v>
      </c>
      <c r="Q367" s="94" t="s">
        <v>2444</v>
      </c>
      <c r="R367" s="36" t="s">
        <v>6200</v>
      </c>
      <c r="S367" s="91">
        <f>IF(ISERROR(Table13[[#This Row],[W Inner]]),Table13[[#This Row],[W Outer]],IF(AND(Table13[[#This Row],[W Inner]]&gt;0,Table13[[#This Row],[W Inner]]&lt;&gt;"0"),Table13[[#This Row],[W Inner]],Table13[[#This Row],[W Outer]]))</f>
        <v>32</v>
      </c>
      <c r="T367" s="86"/>
      <c r="U3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7" s="49">
        <f>IF(Table13[[#This Row],[Zamówienie - Ilosc SKU '[Szt']]]=0,0,MOD(Table13[[#This Row],[Zamówienie - Ilosc SKU '[Szt']]],Table13[[#This Row],[Min. Ilość Zam. Sku]])-0.5)</f>
        <v>0</v>
      </c>
      <c r="W367" s="31">
        <f>Table13[[#This Row],[Сena SKU Po Wszystkich Rabatach]]*U367</f>
        <v>0</v>
      </c>
      <c r="X367" s="33" t="str">
        <f>IF(Table13[[#This Row],[Zamówienie - Ilosc SKU '[Szt']]]=0,"Niezamówione produkty","Zamówione produkty")</f>
        <v>Niezamówione produkty</v>
      </c>
      <c r="Y367" s="34" t="s">
        <v>90</v>
      </c>
      <c r="Z367" s="34">
        <v>32</v>
      </c>
      <c r="AA367" s="34">
        <v>256</v>
      </c>
      <c r="AB367" s="34">
        <v>768</v>
      </c>
      <c r="AC367" s="34">
        <f>+Table13[[#This Row],[Na Palecie]]/Table13[[#This Row],[W Outer]]</f>
        <v>24</v>
      </c>
      <c r="AD367" s="34">
        <f>+Table13[[#This Row],[Na Palecie]]/Table13[[#This Row],[Na 
Warstwie]]</f>
        <v>3</v>
      </c>
      <c r="AE367" s="37" t="s">
        <v>1224</v>
      </c>
      <c r="AF367" s="37" t="s">
        <v>1225</v>
      </c>
      <c r="AG367" s="37" t="s">
        <v>1226</v>
      </c>
      <c r="AH367" s="37" t="s">
        <v>1227</v>
      </c>
      <c r="AI367" s="37"/>
      <c r="AJ367" s="37" t="s">
        <v>6697</v>
      </c>
      <c r="AK367" s="37" t="s">
        <v>722</v>
      </c>
      <c r="AL367" s="37" t="str">
        <f>_xlfn.XLOOKUP(Table13[[#This Row],[Rabat Indywidualny]],'PC2 code'!A:A,'PC2 code'!B:B,0)</f>
        <v>00</v>
      </c>
    </row>
    <row r="368" spans="1:38" ht="15.75" customHeight="1" x14ac:dyDescent="0.35">
      <c r="A368" s="73" t="s">
        <v>5608</v>
      </c>
      <c r="B368" s="73" t="str">
        <f>TEXT(Table13[[#This Row],[Kod EAN 
(Sku)]],"0000000000000")</f>
        <v>3086122000064</v>
      </c>
      <c r="C368" s="78" t="str">
        <f>IF(AND(Table13[[#This Row],[Kod EAN 
(Szt)]]&lt;&gt;0,Table13[[#This Row],[Kod EAN 
(Szt)]]&lt;&gt;"0"),TEXT(Table13[[#This Row],[Kod EAN 
(Szt)]],"0000000000000"),"")</f>
        <v>3086129999705</v>
      </c>
      <c r="D368" s="79" t="s">
        <v>6079</v>
      </c>
      <c r="E368" s="27" t="s">
        <v>7</v>
      </c>
      <c r="F368" s="28" t="s">
        <v>5959</v>
      </c>
      <c r="G368" s="29"/>
      <c r="H368" s="66">
        <v>41.24</v>
      </c>
      <c r="I368" s="67">
        <v>0.15</v>
      </c>
      <c r="J368" s="51">
        <f>Table13[[#This Row],[Cena Netto]]*(1-Table13[[#This Row],[Rabat Długoterminowy]])</f>
        <v>35.054000000000002</v>
      </c>
      <c r="K368" s="80">
        <f>IF(TRIM($D$8)='Payment Term'!A$1,1-(1-$D$9)*(1-2%),$D$9)</f>
        <v>0.25</v>
      </c>
      <c r="L368" s="35">
        <v>0.15</v>
      </c>
      <c r="M368" s="81">
        <f>1-(1-Table13[[#This Row],[Rabat Długoterminowy]])*(1-Table13[[#This Row],[Dodatkowy rabat kwartału (składany)]])</f>
        <v>0.27750000000000008</v>
      </c>
      <c r="N368" s="52">
        <v>0</v>
      </c>
      <c r="O368" s="31">
        <f>ROUND(Table13[[#This Row],[Cena Netto Po Rabacie Długoterminowym]]*(1-Table13[[#This Row],[Rabat Podstawowy]])*(1-Table13[[#This Row],[Dodatkowy rabat kwartału (składany)]])*(1-Table13[[#This Row],[Rabat Indywidualny]]),2)</f>
        <v>22.35</v>
      </c>
      <c r="P368" s="31">
        <f>Table13[[#This Row],[Сena SKU Po Wszystkich Rabatach]]/Table13[[#This Row],[Szt/
Opak.]]</f>
        <v>1.8625</v>
      </c>
      <c r="Q368" s="94" t="s">
        <v>2444</v>
      </c>
      <c r="R368" s="36" t="s">
        <v>6200</v>
      </c>
      <c r="S368" s="91">
        <f>IF(ISERROR(Table13[[#This Row],[W Inner]]),Table13[[#This Row],[W Outer]],IF(AND(Table13[[#This Row],[W Inner]]&gt;0,Table13[[#This Row],[W Inner]]&lt;&gt;"0"),Table13[[#This Row],[W Inner]],Table13[[#This Row],[W Outer]]))</f>
        <v>32</v>
      </c>
      <c r="T368" s="86"/>
      <c r="U3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8" s="49">
        <f>IF(Table13[[#This Row],[Zamówienie - Ilosc SKU '[Szt']]]=0,0,MOD(Table13[[#This Row],[Zamówienie - Ilosc SKU '[Szt']]],Table13[[#This Row],[Min. Ilość Zam. Sku]])-0.5)</f>
        <v>0</v>
      </c>
      <c r="W368" s="31">
        <f>Table13[[#This Row],[Сena SKU Po Wszystkich Rabatach]]*U368</f>
        <v>0</v>
      </c>
      <c r="X368" s="33" t="str">
        <f>IF(Table13[[#This Row],[Zamówienie - Ilosc SKU '[Szt']]]=0,"Niezamówione produkty","Zamówione produkty")</f>
        <v>Niezamówione produkty</v>
      </c>
      <c r="Y368" s="34" t="s">
        <v>90</v>
      </c>
      <c r="Z368" s="34">
        <v>32</v>
      </c>
      <c r="AA368" s="34">
        <v>256</v>
      </c>
      <c r="AB368" s="34">
        <v>768</v>
      </c>
      <c r="AC368" s="34">
        <f>+Table13[[#This Row],[Na Palecie]]/Table13[[#This Row],[W Outer]]</f>
        <v>24</v>
      </c>
      <c r="AD368" s="34">
        <f>+Table13[[#This Row],[Na Palecie]]/Table13[[#This Row],[Na 
Warstwie]]</f>
        <v>3</v>
      </c>
      <c r="AE368" s="37" t="s">
        <v>1228</v>
      </c>
      <c r="AF368" s="37" t="s">
        <v>1229</v>
      </c>
      <c r="AG368" s="37" t="s">
        <v>1230</v>
      </c>
      <c r="AH368" s="37" t="s">
        <v>1231</v>
      </c>
      <c r="AI368" s="37"/>
      <c r="AJ368" s="37" t="s">
        <v>6697</v>
      </c>
      <c r="AK368" s="37" t="s">
        <v>722</v>
      </c>
      <c r="AL368" s="37" t="str">
        <f>_xlfn.XLOOKUP(Table13[[#This Row],[Rabat Indywidualny]],'PC2 code'!A:A,'PC2 code'!B:B,0)</f>
        <v>00</v>
      </c>
    </row>
    <row r="369" spans="1:38" ht="15.75" customHeight="1" x14ac:dyDescent="0.35">
      <c r="A369" s="73" t="s">
        <v>5609</v>
      </c>
      <c r="B369" s="73" t="str">
        <f>TEXT(Table13[[#This Row],[Kod EAN 
(Sku)]],"0000000000000")</f>
        <v>3086122000033</v>
      </c>
      <c r="C369" s="78" t="str">
        <f>IF(AND(Table13[[#This Row],[Kod EAN 
(Szt)]]&lt;&gt;0,Table13[[#This Row],[Kod EAN 
(Szt)]]&lt;&gt;"0"),TEXT(Table13[[#This Row],[Kod EAN 
(Szt)]],"0000000000000"),"")</f>
        <v>3086129999712</v>
      </c>
      <c r="D369" s="79" t="s">
        <v>6080</v>
      </c>
      <c r="E369" s="27" t="s">
        <v>7</v>
      </c>
      <c r="F369" s="28" t="s">
        <v>5959</v>
      </c>
      <c r="G369" s="29"/>
      <c r="H369" s="66">
        <v>41.24</v>
      </c>
      <c r="I369" s="67">
        <v>0.15</v>
      </c>
      <c r="J369" s="51">
        <f>Table13[[#This Row],[Cena Netto]]*(1-Table13[[#This Row],[Rabat Długoterminowy]])</f>
        <v>35.054000000000002</v>
      </c>
      <c r="K369" s="80">
        <f>IF(TRIM($D$8)='Payment Term'!A$1,1-(1-$D$9)*(1-2%),$D$9)</f>
        <v>0.25</v>
      </c>
      <c r="L369" s="35">
        <v>0.15</v>
      </c>
      <c r="M369" s="81">
        <f>1-(1-Table13[[#This Row],[Rabat Długoterminowy]])*(1-Table13[[#This Row],[Dodatkowy rabat kwartału (składany)]])</f>
        <v>0.27750000000000008</v>
      </c>
      <c r="N369" s="52">
        <v>0</v>
      </c>
      <c r="O369" s="31">
        <f>ROUND(Table13[[#This Row],[Cena Netto Po Rabacie Długoterminowym]]*(1-Table13[[#This Row],[Rabat Podstawowy]])*(1-Table13[[#This Row],[Dodatkowy rabat kwartału (składany)]])*(1-Table13[[#This Row],[Rabat Indywidualny]]),2)</f>
        <v>22.35</v>
      </c>
      <c r="P369" s="31">
        <f>Table13[[#This Row],[Сena SKU Po Wszystkich Rabatach]]/Table13[[#This Row],[Szt/
Opak.]]</f>
        <v>1.8625</v>
      </c>
      <c r="Q369" s="94" t="s">
        <v>2444</v>
      </c>
      <c r="R369" s="36" t="s">
        <v>6200</v>
      </c>
      <c r="S369" s="91">
        <f>IF(ISERROR(Table13[[#This Row],[W Inner]]),Table13[[#This Row],[W Outer]],IF(AND(Table13[[#This Row],[W Inner]]&gt;0,Table13[[#This Row],[W Inner]]&lt;&gt;"0"),Table13[[#This Row],[W Inner]],Table13[[#This Row],[W Outer]]))</f>
        <v>32</v>
      </c>
      <c r="T369" s="86"/>
      <c r="U3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69" s="49">
        <f>IF(Table13[[#This Row],[Zamówienie - Ilosc SKU '[Szt']]]=0,0,MOD(Table13[[#This Row],[Zamówienie - Ilosc SKU '[Szt']]],Table13[[#This Row],[Min. Ilość Zam. Sku]])-0.5)</f>
        <v>0</v>
      </c>
      <c r="W369" s="31">
        <f>Table13[[#This Row],[Сena SKU Po Wszystkich Rabatach]]*U369</f>
        <v>0</v>
      </c>
      <c r="X369" s="33" t="str">
        <f>IF(Table13[[#This Row],[Zamówienie - Ilosc SKU '[Szt']]]=0,"Niezamówione produkty","Zamówione produkty")</f>
        <v>Niezamówione produkty</v>
      </c>
      <c r="Y369" s="34" t="s">
        <v>90</v>
      </c>
      <c r="Z369" s="34">
        <v>32</v>
      </c>
      <c r="AA369" s="34">
        <v>256</v>
      </c>
      <c r="AB369" s="34">
        <v>768</v>
      </c>
      <c r="AC369" s="34">
        <f>+Table13[[#This Row],[Na Palecie]]/Table13[[#This Row],[W Outer]]</f>
        <v>24</v>
      </c>
      <c r="AD369" s="34">
        <f>+Table13[[#This Row],[Na Palecie]]/Table13[[#This Row],[Na 
Warstwie]]</f>
        <v>3</v>
      </c>
      <c r="AE369" s="37" t="s">
        <v>1232</v>
      </c>
      <c r="AF369" s="37" t="s">
        <v>1233</v>
      </c>
      <c r="AG369" s="37" t="s">
        <v>1234</v>
      </c>
      <c r="AH369" s="37" t="s">
        <v>1235</v>
      </c>
      <c r="AI369" s="37"/>
      <c r="AJ369" s="37" t="s">
        <v>6697</v>
      </c>
      <c r="AK369" s="37" t="s">
        <v>722</v>
      </c>
      <c r="AL369" s="37" t="str">
        <f>_xlfn.XLOOKUP(Table13[[#This Row],[Rabat Indywidualny]],'PC2 code'!A:A,'PC2 code'!B:B,0)</f>
        <v>00</v>
      </c>
    </row>
    <row r="370" spans="1:38" ht="15.75" customHeight="1" x14ac:dyDescent="0.35">
      <c r="A370" s="73" t="s">
        <v>5610</v>
      </c>
      <c r="B370" s="73" t="str">
        <f>TEXT(Table13[[#This Row],[Kod EAN 
(Sku)]],"0000000000000")</f>
        <v>3086122000026</v>
      </c>
      <c r="C370" s="78" t="str">
        <f>IF(AND(Table13[[#This Row],[Kod EAN 
(Szt)]]&lt;&gt;0,Table13[[#This Row],[Kod EAN 
(Szt)]]&lt;&gt;"0"),TEXT(Table13[[#This Row],[Kod EAN 
(Szt)]],"0000000000000"),"")</f>
        <v>3086129999729</v>
      </c>
      <c r="D370" s="79" t="s">
        <v>6081</v>
      </c>
      <c r="E370" s="27" t="s">
        <v>7</v>
      </c>
      <c r="F370" s="28" t="s">
        <v>5959</v>
      </c>
      <c r="G370" s="29"/>
      <c r="H370" s="66">
        <v>41.24</v>
      </c>
      <c r="I370" s="67">
        <v>0.15</v>
      </c>
      <c r="J370" s="51">
        <f>Table13[[#This Row],[Cena Netto]]*(1-Table13[[#This Row],[Rabat Długoterminowy]])</f>
        <v>35.054000000000002</v>
      </c>
      <c r="K370" s="80">
        <f>IF(TRIM($D$8)='Payment Term'!A$1,1-(1-$D$9)*(1-2%),$D$9)</f>
        <v>0.25</v>
      </c>
      <c r="L370" s="35">
        <v>0.15</v>
      </c>
      <c r="M370" s="81">
        <f>1-(1-Table13[[#This Row],[Rabat Długoterminowy]])*(1-Table13[[#This Row],[Dodatkowy rabat kwartału (składany)]])</f>
        <v>0.27750000000000008</v>
      </c>
      <c r="N370" s="52">
        <v>0</v>
      </c>
      <c r="O370" s="31">
        <f>ROUND(Table13[[#This Row],[Cena Netto Po Rabacie Długoterminowym]]*(1-Table13[[#This Row],[Rabat Podstawowy]])*(1-Table13[[#This Row],[Dodatkowy rabat kwartału (składany)]])*(1-Table13[[#This Row],[Rabat Indywidualny]]),2)</f>
        <v>22.35</v>
      </c>
      <c r="P370" s="31">
        <f>Table13[[#This Row],[Сena SKU Po Wszystkich Rabatach]]/Table13[[#This Row],[Szt/
Opak.]]</f>
        <v>1.8625</v>
      </c>
      <c r="Q370" s="94" t="s">
        <v>2444</v>
      </c>
      <c r="R370" s="36" t="s">
        <v>6200</v>
      </c>
      <c r="S370" s="91">
        <f>IF(ISERROR(Table13[[#This Row],[W Inner]]),Table13[[#This Row],[W Outer]],IF(AND(Table13[[#This Row],[W Inner]]&gt;0,Table13[[#This Row],[W Inner]]&lt;&gt;"0"),Table13[[#This Row],[W Inner]],Table13[[#This Row],[W Outer]]))</f>
        <v>32</v>
      </c>
      <c r="T370" s="86"/>
      <c r="U3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0" s="49">
        <f>IF(Table13[[#This Row],[Zamówienie - Ilosc SKU '[Szt']]]=0,0,MOD(Table13[[#This Row],[Zamówienie - Ilosc SKU '[Szt']]],Table13[[#This Row],[Min. Ilość Zam. Sku]])-0.5)</f>
        <v>0</v>
      </c>
      <c r="W370" s="31">
        <f>Table13[[#This Row],[Сena SKU Po Wszystkich Rabatach]]*U370</f>
        <v>0</v>
      </c>
      <c r="X370" s="33" t="str">
        <f>IF(Table13[[#This Row],[Zamówienie - Ilosc SKU '[Szt']]]=0,"Niezamówione produkty","Zamówione produkty")</f>
        <v>Niezamówione produkty</v>
      </c>
      <c r="Y370" s="34" t="s">
        <v>90</v>
      </c>
      <c r="Z370" s="34">
        <v>32</v>
      </c>
      <c r="AA370" s="34">
        <v>256</v>
      </c>
      <c r="AB370" s="34">
        <v>768</v>
      </c>
      <c r="AC370" s="34">
        <f>+Table13[[#This Row],[Na Palecie]]/Table13[[#This Row],[W Outer]]</f>
        <v>24</v>
      </c>
      <c r="AD370" s="34">
        <f>+Table13[[#This Row],[Na Palecie]]/Table13[[#This Row],[Na 
Warstwie]]</f>
        <v>3</v>
      </c>
      <c r="AE370" s="37" t="s">
        <v>1236</v>
      </c>
      <c r="AF370" s="37" t="s">
        <v>1237</v>
      </c>
      <c r="AG370" s="37" t="s">
        <v>1238</v>
      </c>
      <c r="AH370" s="37" t="s">
        <v>1239</v>
      </c>
      <c r="AI370" s="37"/>
      <c r="AJ370" s="37" t="s">
        <v>6697</v>
      </c>
      <c r="AK370" s="37" t="s">
        <v>722</v>
      </c>
      <c r="AL370" s="37" t="str">
        <f>_xlfn.XLOOKUP(Table13[[#This Row],[Rabat Indywidualny]],'PC2 code'!A:A,'PC2 code'!B:B,0)</f>
        <v>00</v>
      </c>
    </row>
    <row r="371" spans="1:38" ht="15.75" customHeight="1" x14ac:dyDescent="0.35">
      <c r="A371" s="73" t="s">
        <v>5611</v>
      </c>
      <c r="B371" s="73" t="str">
        <f>TEXT(Table13[[#This Row],[Kod EAN 
(Sku)]],"0000000000000")</f>
        <v>3086122301093</v>
      </c>
      <c r="C371" s="78" t="str">
        <f>IF(AND(Table13[[#This Row],[Kod EAN 
(Szt)]]&lt;&gt;0,Table13[[#This Row],[Kod EAN 
(Szt)]]&lt;&gt;"0"),TEXT(Table13[[#This Row],[Kod EAN 
(Szt)]],"0000000000000"),"")</f>
        <v>3086129999736</v>
      </c>
      <c r="D371" s="79" t="s">
        <v>6082</v>
      </c>
      <c r="E371" s="27" t="s">
        <v>7</v>
      </c>
      <c r="F371" s="28" t="s">
        <v>5959</v>
      </c>
      <c r="G371" s="29"/>
      <c r="H371" s="66">
        <v>5.74</v>
      </c>
      <c r="I371" s="67"/>
      <c r="J371" s="51">
        <f>Table13[[#This Row],[Cena Netto]]*(1-Table13[[#This Row],[Rabat Długoterminowy]])</f>
        <v>5.74</v>
      </c>
      <c r="K371" s="80">
        <f>IF(TRIM($D$8)='Payment Term'!A$1,1-(1-$D$9)*(1-2%),$D$9)</f>
        <v>0.25</v>
      </c>
      <c r="L371" s="35">
        <v>0.15</v>
      </c>
      <c r="M371" s="81">
        <f>1-(1-Table13[[#This Row],[Rabat Długoterminowy]])*(1-Table13[[#This Row],[Dodatkowy rabat kwartału (składany)]])</f>
        <v>0.15000000000000002</v>
      </c>
      <c r="N371" s="52">
        <v>0</v>
      </c>
      <c r="O371" s="31">
        <f>ROUND(Table13[[#This Row],[Cena Netto Po Rabacie Długoterminowym]]*(1-Table13[[#This Row],[Rabat Podstawowy]])*(1-Table13[[#This Row],[Dodatkowy rabat kwartału (składany)]])*(1-Table13[[#This Row],[Rabat Indywidualny]]),2)</f>
        <v>3.66</v>
      </c>
      <c r="P371" s="31">
        <f>Table13[[#This Row],[Сena SKU Po Wszystkich Rabatach]]/Table13[[#This Row],[Szt/
Opak.]]</f>
        <v>3.66</v>
      </c>
      <c r="Q371" s="94" t="s">
        <v>6200</v>
      </c>
      <c r="R371" s="36" t="s">
        <v>2470</v>
      </c>
      <c r="S371" s="91">
        <f>IF(ISERROR(Table13[[#This Row],[W Inner]]),Table13[[#This Row],[W Outer]],IF(AND(Table13[[#This Row],[W Inner]]&gt;0,Table13[[#This Row],[W Inner]]&lt;&gt;"0"),Table13[[#This Row],[W Inner]],Table13[[#This Row],[W Outer]]))</f>
        <v>25</v>
      </c>
      <c r="T371" s="86"/>
      <c r="U3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1" s="49">
        <f>IF(Table13[[#This Row],[Zamówienie - Ilosc SKU '[Szt']]]=0,0,MOD(Table13[[#This Row],[Zamówienie - Ilosc SKU '[Szt']]],Table13[[#This Row],[Min. Ilość Zam. Sku]])-0.5)</f>
        <v>0</v>
      </c>
      <c r="W371" s="31">
        <f>Table13[[#This Row],[Сena SKU Po Wszystkich Rabatach]]*U371</f>
        <v>0</v>
      </c>
      <c r="X371" s="33" t="str">
        <f>IF(Table13[[#This Row],[Zamówienie - Ilosc SKU '[Szt']]]=0,"Niezamówione produkty","Zamówione produkty")</f>
        <v>Niezamówione produkty</v>
      </c>
      <c r="Y371" s="34" t="s">
        <v>90</v>
      </c>
      <c r="Z371" s="34">
        <v>25</v>
      </c>
      <c r="AA371" s="34">
        <v>700</v>
      </c>
      <c r="AB371" s="34">
        <v>4200</v>
      </c>
      <c r="AC371" s="34">
        <f>+Table13[[#This Row],[Na Palecie]]/Table13[[#This Row],[W Outer]]</f>
        <v>168</v>
      </c>
      <c r="AD371" s="34">
        <f>+Table13[[#This Row],[Na Palecie]]/Table13[[#This Row],[Na 
Warstwie]]</f>
        <v>6</v>
      </c>
      <c r="AE371" s="37" t="s">
        <v>1240</v>
      </c>
      <c r="AF371" s="37" t="s">
        <v>1241</v>
      </c>
      <c r="AG371" s="37" t="s">
        <v>1242</v>
      </c>
      <c r="AH371" s="37" t="s">
        <v>1243</v>
      </c>
      <c r="AI371" s="37"/>
      <c r="AJ371" s="37" t="s">
        <v>6697</v>
      </c>
      <c r="AK371" s="37" t="s">
        <v>722</v>
      </c>
      <c r="AL371" s="37" t="str">
        <f>_xlfn.XLOOKUP(Table13[[#This Row],[Rabat Indywidualny]],'PC2 code'!A:A,'PC2 code'!B:B,0)</f>
        <v>00</v>
      </c>
    </row>
    <row r="372" spans="1:38" ht="15.75" customHeight="1" x14ac:dyDescent="0.35">
      <c r="A372" s="73" t="s">
        <v>5612</v>
      </c>
      <c r="B372" s="73" t="str">
        <f>TEXT(Table13[[#This Row],[Kod EAN 
(Sku)]],"0000000000000")</f>
        <v>3086120123048</v>
      </c>
      <c r="C372" s="78" t="str">
        <f>IF(AND(Table13[[#This Row],[Kod EAN 
(Szt)]]&lt;&gt;0,Table13[[#This Row],[Kod EAN 
(Szt)]]&lt;&gt;"0"),TEXT(Table13[[#This Row],[Kod EAN 
(Szt)]],"0000000000000"),"")</f>
        <v/>
      </c>
      <c r="D372" s="79" t="s">
        <v>6083</v>
      </c>
      <c r="E372" s="27" t="s">
        <v>7</v>
      </c>
      <c r="F372" s="28" t="s">
        <v>5959</v>
      </c>
      <c r="G372" s="29"/>
      <c r="H372" s="66">
        <v>13.36</v>
      </c>
      <c r="I372" s="67"/>
      <c r="J372" s="51">
        <f>Table13[[#This Row],[Cena Netto]]*(1-Table13[[#This Row],[Rabat Długoterminowy]])</f>
        <v>13.36</v>
      </c>
      <c r="K372" s="80">
        <f>IF(TRIM($D$8)='Payment Term'!A$1,1-(1-$D$9)*(1-2%),$D$9)</f>
        <v>0.25</v>
      </c>
      <c r="L372" s="35">
        <v>0.15</v>
      </c>
      <c r="M372" s="81">
        <f>1-(1-Table13[[#This Row],[Rabat Długoterminowy]])*(1-Table13[[#This Row],[Dodatkowy rabat kwartału (składany)]])</f>
        <v>0.15000000000000002</v>
      </c>
      <c r="N372" s="52">
        <v>0</v>
      </c>
      <c r="O372" s="31">
        <f>ROUND(Table13[[#This Row],[Cena Netto Po Rabacie Długoterminowym]]*(1-Table13[[#This Row],[Rabat Podstawowy]])*(1-Table13[[#This Row],[Dodatkowy rabat kwartału (składany)]])*(1-Table13[[#This Row],[Rabat Indywidualny]]),2)</f>
        <v>8.52</v>
      </c>
      <c r="P372" s="31">
        <f>Table13[[#This Row],[Сena SKU Po Wszystkich Rabatach]]/Table13[[#This Row],[Szt/
Opak.]]</f>
        <v>2.13</v>
      </c>
      <c r="Q372" s="94" t="s">
        <v>6198</v>
      </c>
      <c r="R372" s="36" t="s">
        <v>6200</v>
      </c>
      <c r="S372" s="91">
        <f>IF(ISERROR(Table13[[#This Row],[W Inner]]),Table13[[#This Row],[W Outer]],IF(AND(Table13[[#This Row],[W Inner]]&gt;0,Table13[[#This Row],[W Inner]]&lt;&gt;"0"),Table13[[#This Row],[W Inner]],Table13[[#This Row],[W Outer]]))</f>
        <v>88</v>
      </c>
      <c r="T372" s="86"/>
      <c r="U3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2" s="49">
        <f>IF(Table13[[#This Row],[Zamówienie - Ilosc SKU '[Szt']]]=0,0,MOD(Table13[[#This Row],[Zamówienie - Ilosc SKU '[Szt']]],Table13[[#This Row],[Min. Ilość Zam. Sku]])-0.5)</f>
        <v>0</v>
      </c>
      <c r="W372" s="31">
        <f>Table13[[#This Row],[Сena SKU Po Wszystkich Rabatach]]*U372</f>
        <v>0</v>
      </c>
      <c r="X372" s="33" t="str">
        <f>IF(Table13[[#This Row],[Zamówienie - Ilosc SKU '[Szt']]]=0,"Niezamówione produkty","Zamówione produkty")</f>
        <v>Niezamówione produkty</v>
      </c>
      <c r="Y372" s="34" t="s">
        <v>90</v>
      </c>
      <c r="Z372" s="34">
        <v>88</v>
      </c>
      <c r="AA372" s="34">
        <v>704</v>
      </c>
      <c r="AB372" s="34">
        <v>2112</v>
      </c>
      <c r="AC372" s="34">
        <f>+Table13[[#This Row],[Na Palecie]]/Table13[[#This Row],[W Outer]]</f>
        <v>24</v>
      </c>
      <c r="AD372" s="34">
        <f>+Table13[[#This Row],[Na Palecie]]/Table13[[#This Row],[Na 
Warstwie]]</f>
        <v>3</v>
      </c>
      <c r="AE372" s="37" t="s">
        <v>1244</v>
      </c>
      <c r="AF372" s="37" t="s">
        <v>90</v>
      </c>
      <c r="AG372" s="37" t="s">
        <v>1245</v>
      </c>
      <c r="AH372" s="37" t="s">
        <v>1246</v>
      </c>
      <c r="AI372" s="37"/>
      <c r="AJ372" s="37" t="s">
        <v>6697</v>
      </c>
      <c r="AK372" s="37" t="s">
        <v>722</v>
      </c>
      <c r="AL372" s="37" t="str">
        <f>_xlfn.XLOOKUP(Table13[[#This Row],[Rabat Indywidualny]],'PC2 code'!A:A,'PC2 code'!B:B,0)</f>
        <v>00</v>
      </c>
    </row>
    <row r="373" spans="1:38" ht="15.75" customHeight="1" x14ac:dyDescent="0.35">
      <c r="A373" s="73" t="s">
        <v>5613</v>
      </c>
      <c r="B373" s="73" t="str">
        <f>TEXT(Table13[[#This Row],[Kod EAN 
(Sku)]],"0000000000000")</f>
        <v>3086122300096</v>
      </c>
      <c r="C373" s="78" t="str">
        <f>IF(AND(Table13[[#This Row],[Kod EAN 
(Szt)]]&lt;&gt;0,Table13[[#This Row],[Kod EAN 
(Szt)]]&lt;&gt;"0"),TEXT(Table13[[#This Row],[Kod EAN 
(Szt)]],"0000000000000"),"")</f>
        <v>3086129999736</v>
      </c>
      <c r="D373" s="79" t="s">
        <v>6084</v>
      </c>
      <c r="E373" s="27" t="s">
        <v>7</v>
      </c>
      <c r="F373" s="28" t="s">
        <v>5959</v>
      </c>
      <c r="G373" s="29"/>
      <c r="H373" s="66">
        <v>41.24</v>
      </c>
      <c r="I373" s="67">
        <v>0.15</v>
      </c>
      <c r="J373" s="51">
        <f>Table13[[#This Row],[Cena Netto]]*(1-Table13[[#This Row],[Rabat Długoterminowy]])</f>
        <v>35.054000000000002</v>
      </c>
      <c r="K373" s="80">
        <f>IF(TRIM($D$8)='Payment Term'!A$1,1-(1-$D$9)*(1-2%),$D$9)</f>
        <v>0.25</v>
      </c>
      <c r="L373" s="35">
        <v>0.15</v>
      </c>
      <c r="M373" s="81">
        <f>1-(1-Table13[[#This Row],[Rabat Długoterminowy]])*(1-Table13[[#This Row],[Dodatkowy rabat kwartału (składany)]])</f>
        <v>0.27750000000000008</v>
      </c>
      <c r="N373" s="52">
        <v>0</v>
      </c>
      <c r="O373" s="31">
        <f>ROUND(Table13[[#This Row],[Cena Netto Po Rabacie Długoterminowym]]*(1-Table13[[#This Row],[Rabat Podstawowy]])*(1-Table13[[#This Row],[Dodatkowy rabat kwartału (składany)]])*(1-Table13[[#This Row],[Rabat Indywidualny]]),2)</f>
        <v>22.35</v>
      </c>
      <c r="P373" s="31">
        <f>Table13[[#This Row],[Сena SKU Po Wszystkich Rabatach]]/Table13[[#This Row],[Szt/
Opak.]]</f>
        <v>1.8625</v>
      </c>
      <c r="Q373" s="94" t="s">
        <v>2444</v>
      </c>
      <c r="R373" s="36" t="s">
        <v>6200</v>
      </c>
      <c r="S373" s="91">
        <f>IF(ISERROR(Table13[[#This Row],[W Inner]]),Table13[[#This Row],[W Outer]],IF(AND(Table13[[#This Row],[W Inner]]&gt;0,Table13[[#This Row],[W Inner]]&lt;&gt;"0"),Table13[[#This Row],[W Inner]],Table13[[#This Row],[W Outer]]))</f>
        <v>32</v>
      </c>
      <c r="T373" s="86"/>
      <c r="U3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3" s="49">
        <f>IF(Table13[[#This Row],[Zamówienie - Ilosc SKU '[Szt']]]=0,0,MOD(Table13[[#This Row],[Zamówienie - Ilosc SKU '[Szt']]],Table13[[#This Row],[Min. Ilość Zam. Sku]])-0.5)</f>
        <v>0</v>
      </c>
      <c r="W373" s="31">
        <f>Table13[[#This Row],[Сena SKU Po Wszystkich Rabatach]]*U373</f>
        <v>0</v>
      </c>
      <c r="X373" s="33" t="str">
        <f>IF(Table13[[#This Row],[Zamówienie - Ilosc SKU '[Szt']]]=0,"Niezamówione produkty","Zamówione produkty")</f>
        <v>Niezamówione produkty</v>
      </c>
      <c r="Y373" s="34" t="s">
        <v>90</v>
      </c>
      <c r="Z373" s="34">
        <v>32</v>
      </c>
      <c r="AA373" s="34">
        <v>256</v>
      </c>
      <c r="AB373" s="34">
        <v>768</v>
      </c>
      <c r="AC373" s="34">
        <f>+Table13[[#This Row],[Na Palecie]]/Table13[[#This Row],[W Outer]]</f>
        <v>24</v>
      </c>
      <c r="AD373" s="34">
        <f>+Table13[[#This Row],[Na Palecie]]/Table13[[#This Row],[Na 
Warstwie]]</f>
        <v>3</v>
      </c>
      <c r="AE373" s="37" t="s">
        <v>1247</v>
      </c>
      <c r="AF373" s="37" t="s">
        <v>1241</v>
      </c>
      <c r="AG373" s="37" t="s">
        <v>1248</v>
      </c>
      <c r="AH373" s="37" t="s">
        <v>1249</v>
      </c>
      <c r="AI373" s="37"/>
      <c r="AJ373" s="37" t="s">
        <v>6697</v>
      </c>
      <c r="AK373" s="37" t="s">
        <v>722</v>
      </c>
      <c r="AL373" s="37" t="str">
        <f>_xlfn.XLOOKUP(Table13[[#This Row],[Rabat Indywidualny]],'PC2 code'!A:A,'PC2 code'!B:B,0)</f>
        <v>00</v>
      </c>
    </row>
    <row r="374" spans="1:38" ht="15.75" customHeight="1" x14ac:dyDescent="0.35">
      <c r="A374" s="73" t="s">
        <v>5614</v>
      </c>
      <c r="B374" s="73" t="str">
        <f>TEXT(Table13[[#This Row],[Kod EAN 
(Sku)]],"0000000000000")</f>
        <v>3086122300065</v>
      </c>
      <c r="C374" s="78" t="str">
        <f>IF(AND(Table13[[#This Row],[Kod EAN 
(Szt)]]&lt;&gt;0,Table13[[#This Row],[Kod EAN 
(Szt)]]&lt;&gt;"0"),TEXT(Table13[[#This Row],[Kod EAN 
(Szt)]],"0000000000000"),"")</f>
        <v>3086129999743</v>
      </c>
      <c r="D374" s="79" t="s">
        <v>6085</v>
      </c>
      <c r="E374" s="27" t="s">
        <v>7</v>
      </c>
      <c r="F374" s="28" t="s">
        <v>5959</v>
      </c>
      <c r="G374" s="29"/>
      <c r="H374" s="66">
        <v>41.24</v>
      </c>
      <c r="I374" s="67">
        <v>0.15</v>
      </c>
      <c r="J374" s="51">
        <f>Table13[[#This Row],[Cena Netto]]*(1-Table13[[#This Row],[Rabat Długoterminowy]])</f>
        <v>35.054000000000002</v>
      </c>
      <c r="K374" s="80">
        <f>IF(TRIM($D$8)='Payment Term'!A$1,1-(1-$D$9)*(1-2%),$D$9)</f>
        <v>0.25</v>
      </c>
      <c r="L374" s="35">
        <v>0.15</v>
      </c>
      <c r="M374" s="81">
        <f>1-(1-Table13[[#This Row],[Rabat Długoterminowy]])*(1-Table13[[#This Row],[Dodatkowy rabat kwartału (składany)]])</f>
        <v>0.27750000000000008</v>
      </c>
      <c r="N374" s="52">
        <v>0</v>
      </c>
      <c r="O374" s="31">
        <f>ROUND(Table13[[#This Row],[Cena Netto Po Rabacie Długoterminowym]]*(1-Table13[[#This Row],[Rabat Podstawowy]])*(1-Table13[[#This Row],[Dodatkowy rabat kwartału (składany)]])*(1-Table13[[#This Row],[Rabat Indywidualny]]),2)</f>
        <v>22.35</v>
      </c>
      <c r="P374" s="31">
        <f>Table13[[#This Row],[Сena SKU Po Wszystkich Rabatach]]/Table13[[#This Row],[Szt/
Opak.]]</f>
        <v>1.8625</v>
      </c>
      <c r="Q374" s="94" t="s">
        <v>2444</v>
      </c>
      <c r="R374" s="36" t="s">
        <v>6200</v>
      </c>
      <c r="S374" s="91">
        <f>IF(ISERROR(Table13[[#This Row],[W Inner]]),Table13[[#This Row],[W Outer]],IF(AND(Table13[[#This Row],[W Inner]]&gt;0,Table13[[#This Row],[W Inner]]&lt;&gt;"0"),Table13[[#This Row],[W Inner]],Table13[[#This Row],[W Outer]]))</f>
        <v>32</v>
      </c>
      <c r="T374" s="86"/>
      <c r="U3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4" s="49">
        <f>IF(Table13[[#This Row],[Zamówienie - Ilosc SKU '[Szt']]]=0,0,MOD(Table13[[#This Row],[Zamówienie - Ilosc SKU '[Szt']]],Table13[[#This Row],[Min. Ilość Zam. Sku]])-0.5)</f>
        <v>0</v>
      </c>
      <c r="W374" s="31">
        <f>Table13[[#This Row],[Сena SKU Po Wszystkich Rabatach]]*U374</f>
        <v>0</v>
      </c>
      <c r="X374" s="33" t="str">
        <f>IF(Table13[[#This Row],[Zamówienie - Ilosc SKU '[Szt']]]=0,"Niezamówione produkty","Zamówione produkty")</f>
        <v>Niezamówione produkty</v>
      </c>
      <c r="Y374" s="34" t="s">
        <v>90</v>
      </c>
      <c r="Z374" s="34">
        <v>32</v>
      </c>
      <c r="AA374" s="34">
        <v>256</v>
      </c>
      <c r="AB374" s="34">
        <v>768</v>
      </c>
      <c r="AC374" s="34">
        <f>+Table13[[#This Row],[Na Palecie]]/Table13[[#This Row],[W Outer]]</f>
        <v>24</v>
      </c>
      <c r="AD374" s="34">
        <f>+Table13[[#This Row],[Na Palecie]]/Table13[[#This Row],[Na 
Warstwie]]</f>
        <v>3</v>
      </c>
      <c r="AE374" s="37" t="s">
        <v>1250</v>
      </c>
      <c r="AF374" s="37" t="s">
        <v>1251</v>
      </c>
      <c r="AG374" s="37" t="s">
        <v>1252</v>
      </c>
      <c r="AH374" s="37" t="s">
        <v>1253</v>
      </c>
      <c r="AI374" s="37"/>
      <c r="AJ374" s="37" t="s">
        <v>6697</v>
      </c>
      <c r="AK374" s="37" t="s">
        <v>722</v>
      </c>
      <c r="AL374" s="37" t="str">
        <f>_xlfn.XLOOKUP(Table13[[#This Row],[Rabat Indywidualny]],'PC2 code'!A:A,'PC2 code'!B:B,0)</f>
        <v>00</v>
      </c>
    </row>
    <row r="375" spans="1:38" ht="15.75" customHeight="1" x14ac:dyDescent="0.35">
      <c r="A375" s="73" t="s">
        <v>5615</v>
      </c>
      <c r="B375" s="73" t="str">
        <f>TEXT(Table13[[#This Row],[Kod EAN 
(Sku)]],"0000000000000")</f>
        <v>3086122300034</v>
      </c>
      <c r="C375" s="78" t="str">
        <f>IF(AND(Table13[[#This Row],[Kod EAN 
(Szt)]]&lt;&gt;0,Table13[[#This Row],[Kod EAN 
(Szt)]]&lt;&gt;"0"),TEXT(Table13[[#This Row],[Kod EAN 
(Szt)]],"0000000000000"),"")</f>
        <v>3086129999750</v>
      </c>
      <c r="D375" s="79" t="s">
        <v>6086</v>
      </c>
      <c r="E375" s="27" t="s">
        <v>7</v>
      </c>
      <c r="F375" s="28" t="s">
        <v>5959</v>
      </c>
      <c r="G375" s="29"/>
      <c r="H375" s="66">
        <v>41.24</v>
      </c>
      <c r="I375" s="67">
        <v>0.15</v>
      </c>
      <c r="J375" s="51">
        <f>Table13[[#This Row],[Cena Netto]]*(1-Table13[[#This Row],[Rabat Długoterminowy]])</f>
        <v>35.054000000000002</v>
      </c>
      <c r="K375" s="80">
        <f>IF(TRIM($D$8)='Payment Term'!A$1,1-(1-$D$9)*(1-2%),$D$9)</f>
        <v>0.25</v>
      </c>
      <c r="L375" s="35">
        <v>0.15</v>
      </c>
      <c r="M375" s="81">
        <f>1-(1-Table13[[#This Row],[Rabat Długoterminowy]])*(1-Table13[[#This Row],[Dodatkowy rabat kwartału (składany)]])</f>
        <v>0.27750000000000008</v>
      </c>
      <c r="N375" s="52">
        <v>0</v>
      </c>
      <c r="O375" s="31">
        <f>ROUND(Table13[[#This Row],[Cena Netto Po Rabacie Długoterminowym]]*(1-Table13[[#This Row],[Rabat Podstawowy]])*(1-Table13[[#This Row],[Dodatkowy rabat kwartału (składany)]])*(1-Table13[[#This Row],[Rabat Indywidualny]]),2)</f>
        <v>22.35</v>
      </c>
      <c r="P375" s="31">
        <f>Table13[[#This Row],[Сena SKU Po Wszystkich Rabatach]]/Table13[[#This Row],[Szt/
Opak.]]</f>
        <v>1.8625</v>
      </c>
      <c r="Q375" s="94" t="s">
        <v>2444</v>
      </c>
      <c r="R375" s="36" t="s">
        <v>6200</v>
      </c>
      <c r="S375" s="91">
        <f>IF(ISERROR(Table13[[#This Row],[W Inner]]),Table13[[#This Row],[W Outer]],IF(AND(Table13[[#This Row],[W Inner]]&gt;0,Table13[[#This Row],[W Inner]]&lt;&gt;"0"),Table13[[#This Row],[W Inner]],Table13[[#This Row],[W Outer]]))</f>
        <v>32</v>
      </c>
      <c r="T375" s="86"/>
      <c r="U3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5" s="49">
        <f>IF(Table13[[#This Row],[Zamówienie - Ilosc SKU '[Szt']]]=0,0,MOD(Table13[[#This Row],[Zamówienie - Ilosc SKU '[Szt']]],Table13[[#This Row],[Min. Ilość Zam. Sku]])-0.5)</f>
        <v>0</v>
      </c>
      <c r="W375" s="31">
        <f>Table13[[#This Row],[Сena SKU Po Wszystkich Rabatach]]*U375</f>
        <v>0</v>
      </c>
      <c r="X375" s="33" t="str">
        <f>IF(Table13[[#This Row],[Zamówienie - Ilosc SKU '[Szt']]]=0,"Niezamówione produkty","Zamówione produkty")</f>
        <v>Niezamówione produkty</v>
      </c>
      <c r="Y375" s="34" t="s">
        <v>90</v>
      </c>
      <c r="Z375" s="34">
        <v>32</v>
      </c>
      <c r="AA375" s="34">
        <v>256</v>
      </c>
      <c r="AB375" s="34">
        <v>768</v>
      </c>
      <c r="AC375" s="34">
        <f>+Table13[[#This Row],[Na Palecie]]/Table13[[#This Row],[W Outer]]</f>
        <v>24</v>
      </c>
      <c r="AD375" s="34">
        <f>+Table13[[#This Row],[Na Palecie]]/Table13[[#This Row],[Na 
Warstwie]]</f>
        <v>3</v>
      </c>
      <c r="AE375" s="37" t="s">
        <v>1254</v>
      </c>
      <c r="AF375" s="37" t="s">
        <v>1255</v>
      </c>
      <c r="AG375" s="37" t="s">
        <v>1256</v>
      </c>
      <c r="AH375" s="37" t="s">
        <v>1257</v>
      </c>
      <c r="AI375" s="37"/>
      <c r="AJ375" s="37" t="s">
        <v>6697</v>
      </c>
      <c r="AK375" s="37" t="s">
        <v>722</v>
      </c>
      <c r="AL375" s="37" t="str">
        <f>_xlfn.XLOOKUP(Table13[[#This Row],[Rabat Indywidualny]],'PC2 code'!A:A,'PC2 code'!B:B,0)</f>
        <v>00</v>
      </c>
    </row>
    <row r="376" spans="1:38" ht="15.75" customHeight="1" x14ac:dyDescent="0.35">
      <c r="A376" s="73" t="s">
        <v>5616</v>
      </c>
      <c r="B376" s="73" t="str">
        <f>TEXT(Table13[[#This Row],[Kod EAN 
(Sku)]],"0000000000000")</f>
        <v>3086123414501</v>
      </c>
      <c r="C376" s="78" t="str">
        <f>IF(AND(Table13[[#This Row],[Kod EAN 
(Szt)]]&lt;&gt;0,Table13[[#This Row],[Kod EAN 
(Szt)]]&lt;&gt;"0"),TEXT(Table13[[#This Row],[Kod EAN 
(Szt)]],"0000000000000"),"")</f>
        <v/>
      </c>
      <c r="D376" s="79" t="s">
        <v>1258</v>
      </c>
      <c r="E376" s="27" t="s">
        <v>7</v>
      </c>
      <c r="F376" s="28" t="s">
        <v>5959</v>
      </c>
      <c r="G376" s="29"/>
      <c r="H376" s="66">
        <v>8.68</v>
      </c>
      <c r="I376" s="67">
        <v>0.15</v>
      </c>
      <c r="J376" s="51">
        <f>Table13[[#This Row],[Cena Netto]]*(1-Table13[[#This Row],[Rabat Długoterminowy]])</f>
        <v>7.3779999999999992</v>
      </c>
      <c r="K376" s="80">
        <f>IF(TRIM($D$8)='Payment Term'!A$1,1-(1-$D$9)*(1-2%),$D$9)</f>
        <v>0.25</v>
      </c>
      <c r="L376" s="35">
        <v>0.1</v>
      </c>
      <c r="M376" s="81">
        <f>1-(1-Table13[[#This Row],[Rabat Długoterminowy]])*(1-Table13[[#This Row],[Dodatkowy rabat kwartału (składany)]])</f>
        <v>0.23499999999999999</v>
      </c>
      <c r="N376" s="52">
        <v>0</v>
      </c>
      <c r="O376" s="31">
        <f>ROUND(Table13[[#This Row],[Cena Netto Po Rabacie Długoterminowym]]*(1-Table13[[#This Row],[Rabat Podstawowy]])*(1-Table13[[#This Row],[Dodatkowy rabat kwartału (składany)]])*(1-Table13[[#This Row],[Rabat Indywidualny]]),2)</f>
        <v>4.9800000000000004</v>
      </c>
      <c r="P376" s="31">
        <f>Table13[[#This Row],[Сena SKU Po Wszystkich Rabatach]]/Table13[[#This Row],[Szt/
Opak.]]</f>
        <v>2.4900000000000002</v>
      </c>
      <c r="Q376" s="94" t="s">
        <v>6205</v>
      </c>
      <c r="R376" s="36" t="s">
        <v>2440</v>
      </c>
      <c r="S376" s="91">
        <f>IF(ISERROR(Table13[[#This Row],[W Inner]]),Table13[[#This Row],[W Outer]],IF(AND(Table13[[#This Row],[W Inner]]&gt;0,Table13[[#This Row],[W Inner]]&lt;&gt;"0"),Table13[[#This Row],[W Inner]],Table13[[#This Row],[W Outer]]))</f>
        <v>10</v>
      </c>
      <c r="T376" s="86"/>
      <c r="U3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6" s="49">
        <f>IF(Table13[[#This Row],[Zamówienie - Ilosc SKU '[Szt']]]=0,0,MOD(Table13[[#This Row],[Zamówienie - Ilosc SKU '[Szt']]],Table13[[#This Row],[Min. Ilość Zam. Sku]])-0.5)</f>
        <v>0</v>
      </c>
      <c r="W376" s="31">
        <f>Table13[[#This Row],[Сena SKU Po Wszystkich Rabatach]]*U376</f>
        <v>0</v>
      </c>
      <c r="X376" s="33" t="str">
        <f>IF(Table13[[#This Row],[Zamówienie - Ilosc SKU '[Szt']]]=0,"Niezamówione produkty","Zamówione produkty")</f>
        <v>Niezamówione produkty</v>
      </c>
      <c r="Y376" s="34" t="s">
        <v>90</v>
      </c>
      <c r="Z376" s="34">
        <v>10</v>
      </c>
      <c r="AA376" s="34">
        <v>280</v>
      </c>
      <c r="AB376" s="34">
        <v>2520</v>
      </c>
      <c r="AC376" s="34">
        <f>+Table13[[#This Row],[Na Palecie]]/Table13[[#This Row],[W Outer]]</f>
        <v>252</v>
      </c>
      <c r="AD376" s="34">
        <f>+Table13[[#This Row],[Na Palecie]]/Table13[[#This Row],[Na 
Warstwie]]</f>
        <v>9</v>
      </c>
      <c r="AE376" s="37" t="s">
        <v>1259</v>
      </c>
      <c r="AF376" s="37" t="s">
        <v>90</v>
      </c>
      <c r="AG376" s="37" t="s">
        <v>1260</v>
      </c>
      <c r="AH376" s="37" t="s">
        <v>6503</v>
      </c>
      <c r="AI376" s="37"/>
      <c r="AJ376" s="37" t="s">
        <v>6697</v>
      </c>
      <c r="AK376" s="37" t="s">
        <v>722</v>
      </c>
      <c r="AL376" s="37" t="str">
        <f>_xlfn.XLOOKUP(Table13[[#This Row],[Rabat Indywidualny]],'PC2 code'!A:A,'PC2 code'!B:B,0)</f>
        <v>00</v>
      </c>
    </row>
    <row r="377" spans="1:38" ht="15.75" customHeight="1" x14ac:dyDescent="0.35">
      <c r="A377" s="73" t="s">
        <v>5617</v>
      </c>
      <c r="B377" s="73" t="str">
        <f>TEXT(Table13[[#This Row],[Kod EAN 
(Sku)]],"0000000000000")</f>
        <v>0070330316072</v>
      </c>
      <c r="C377" s="78" t="str">
        <f>IF(AND(Table13[[#This Row],[Kod EAN 
(Szt)]]&lt;&gt;0,Table13[[#This Row],[Kod EAN 
(Szt)]]&lt;&gt;"0"),TEXT(Table13[[#This Row],[Kod EAN 
(Szt)]],"0000000000000"),"")</f>
        <v/>
      </c>
      <c r="D377" s="79" t="s">
        <v>1261</v>
      </c>
      <c r="E377" s="27" t="s">
        <v>7</v>
      </c>
      <c r="F377" s="28" t="s">
        <v>5959</v>
      </c>
      <c r="G377" s="29"/>
      <c r="H377" s="66">
        <v>7.27</v>
      </c>
      <c r="I377" s="67"/>
      <c r="J377" s="51">
        <f>Table13[[#This Row],[Cena Netto]]*(1-Table13[[#This Row],[Rabat Długoterminowy]])</f>
        <v>7.27</v>
      </c>
      <c r="K377" s="80">
        <f>IF(TRIM($D$8)='Payment Term'!A$1,1-(1-$D$9)*(1-2%),$D$9)</f>
        <v>0.25</v>
      </c>
      <c r="L377" s="35">
        <v>0.1</v>
      </c>
      <c r="M377" s="81">
        <f>1-(1-Table13[[#This Row],[Rabat Długoterminowy]])*(1-Table13[[#This Row],[Dodatkowy rabat kwartału (składany)]])</f>
        <v>9.9999999999999978E-2</v>
      </c>
      <c r="N377" s="52">
        <v>0</v>
      </c>
      <c r="O377" s="31">
        <f>ROUND(Table13[[#This Row],[Cena Netto Po Rabacie Długoterminowym]]*(1-Table13[[#This Row],[Rabat Podstawowy]])*(1-Table13[[#This Row],[Dodatkowy rabat kwartału (składany)]])*(1-Table13[[#This Row],[Rabat Indywidualny]]),2)</f>
        <v>4.91</v>
      </c>
      <c r="P377" s="31">
        <f>Table13[[#This Row],[Сena SKU Po Wszystkich Rabatach]]/Table13[[#This Row],[Szt/
Opak.]]</f>
        <v>4.91</v>
      </c>
      <c r="Q377" s="94" t="s">
        <v>6200</v>
      </c>
      <c r="R377" s="36" t="s">
        <v>2460</v>
      </c>
      <c r="S377" s="91">
        <f>IF(ISERROR(Table13[[#This Row],[W Inner]]),Table13[[#This Row],[W Outer]],IF(AND(Table13[[#This Row],[W Inner]]&gt;0,Table13[[#This Row],[W Inner]]&lt;&gt;"0"),Table13[[#This Row],[W Inner]],Table13[[#This Row],[W Outer]]))</f>
        <v>20</v>
      </c>
      <c r="T377" s="86"/>
      <c r="U3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7" s="49">
        <f>IF(Table13[[#This Row],[Zamówienie - Ilosc SKU '[Szt']]]=0,0,MOD(Table13[[#This Row],[Zamówienie - Ilosc SKU '[Szt']]],Table13[[#This Row],[Min. Ilość Zam. Sku]])-0.5)</f>
        <v>0</v>
      </c>
      <c r="W377" s="31">
        <f>Table13[[#This Row],[Сena SKU Po Wszystkich Rabatach]]*U377</f>
        <v>0</v>
      </c>
      <c r="X377" s="33" t="str">
        <f>IF(Table13[[#This Row],[Zamówienie - Ilosc SKU '[Szt']]]=0,"Niezamówione produkty","Zamówione produkty")</f>
        <v>Niezamówione produkty</v>
      </c>
      <c r="Y377" s="34" t="s">
        <v>90</v>
      </c>
      <c r="Z377" s="34">
        <v>20</v>
      </c>
      <c r="AA377" s="34">
        <v>560</v>
      </c>
      <c r="AB377" s="34">
        <v>5040</v>
      </c>
      <c r="AC377" s="34">
        <f>+Table13[[#This Row],[Na Palecie]]/Table13[[#This Row],[W Outer]]</f>
        <v>252</v>
      </c>
      <c r="AD377" s="34">
        <f>+Table13[[#This Row],[Na Palecie]]/Table13[[#This Row],[Na 
Warstwie]]</f>
        <v>9</v>
      </c>
      <c r="AE377" s="37" t="s">
        <v>1262</v>
      </c>
      <c r="AF377" s="37" t="s">
        <v>90</v>
      </c>
      <c r="AG377" s="37" t="s">
        <v>1263</v>
      </c>
      <c r="AH377" s="37" t="s">
        <v>6504</v>
      </c>
      <c r="AI377" s="37"/>
      <c r="AJ377" s="37" t="s">
        <v>6697</v>
      </c>
      <c r="AK377" s="37" t="s">
        <v>722</v>
      </c>
      <c r="AL377" s="37" t="str">
        <f>_xlfn.XLOOKUP(Table13[[#This Row],[Rabat Indywidualny]],'PC2 code'!A:A,'PC2 code'!B:B,0)</f>
        <v>00</v>
      </c>
    </row>
    <row r="378" spans="1:38" ht="15.75" customHeight="1" x14ac:dyDescent="0.35">
      <c r="A378" s="73" t="s">
        <v>5618</v>
      </c>
      <c r="B378" s="73" t="str">
        <f>TEXT(Table13[[#This Row],[Kod EAN 
(Sku)]],"0000000000000")</f>
        <v>0070330315310</v>
      </c>
      <c r="C378" s="78" t="str">
        <f>IF(AND(Table13[[#This Row],[Kod EAN 
(Szt)]]&lt;&gt;0,Table13[[#This Row],[Kod EAN 
(Szt)]]&lt;&gt;"0"),TEXT(Table13[[#This Row],[Kod EAN 
(Szt)]],"0000000000000"),"")</f>
        <v>0070330328525</v>
      </c>
      <c r="D378" s="79" t="s">
        <v>1264</v>
      </c>
      <c r="E378" s="27" t="s">
        <v>7</v>
      </c>
      <c r="F378" s="28" t="s">
        <v>5959</v>
      </c>
      <c r="G378" s="29"/>
      <c r="H378" s="66">
        <v>56.75</v>
      </c>
      <c r="I378" s="67">
        <v>0.15</v>
      </c>
      <c r="J378" s="51">
        <f>Table13[[#This Row],[Cena Netto]]*(1-Table13[[#This Row],[Rabat Długoterminowy]])</f>
        <v>48.237499999999997</v>
      </c>
      <c r="K378" s="80">
        <f>IF(TRIM($D$8)='Payment Term'!A$1,1-(1-$D$9)*(1-2%),$D$9)</f>
        <v>0.25</v>
      </c>
      <c r="L378" s="35">
        <v>0.1</v>
      </c>
      <c r="M378" s="81">
        <f>1-(1-Table13[[#This Row],[Rabat Długoterminowy]])*(1-Table13[[#This Row],[Dodatkowy rabat kwartału (składany)]])</f>
        <v>0.23499999999999999</v>
      </c>
      <c r="N378" s="52">
        <v>0</v>
      </c>
      <c r="O378" s="31">
        <f>ROUND(Table13[[#This Row],[Cena Netto Po Rabacie Długoterminowym]]*(1-Table13[[#This Row],[Rabat Podstawowy]])*(1-Table13[[#This Row],[Dodatkowy rabat kwartału (składany)]])*(1-Table13[[#This Row],[Rabat Indywidualny]]),2)</f>
        <v>32.56</v>
      </c>
      <c r="P378" s="31">
        <f>Table13[[#This Row],[Сena SKU Po Wszystkich Rabatach]]/Table13[[#This Row],[Szt/
Opak.]]</f>
        <v>2.7133333333333334</v>
      </c>
      <c r="Q378" s="94" t="s">
        <v>2444</v>
      </c>
      <c r="R378" s="36" t="s">
        <v>6200</v>
      </c>
      <c r="S378" s="91">
        <f>IF(ISERROR(Table13[[#This Row],[W Inner]]),Table13[[#This Row],[W Outer]],IF(AND(Table13[[#This Row],[W Inner]]&gt;0,Table13[[#This Row],[W Inner]]&lt;&gt;"0"),Table13[[#This Row],[W Inner]],Table13[[#This Row],[W Outer]]))</f>
        <v>18</v>
      </c>
      <c r="T378" s="86"/>
      <c r="U3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8" s="49">
        <f>IF(Table13[[#This Row],[Zamówienie - Ilosc SKU '[Szt']]]=0,0,MOD(Table13[[#This Row],[Zamówienie - Ilosc SKU '[Szt']]],Table13[[#This Row],[Min. Ilość Zam. Sku]])-0.5)</f>
        <v>0</v>
      </c>
      <c r="W378" s="31">
        <f>Table13[[#This Row],[Сena SKU Po Wszystkich Rabatach]]*U378</f>
        <v>0</v>
      </c>
      <c r="X378" s="33" t="str">
        <f>IF(Table13[[#This Row],[Zamówienie - Ilosc SKU '[Szt']]]=0,"Niezamówione produkty","Zamówione produkty")</f>
        <v>Niezamówione produkty</v>
      </c>
      <c r="Y378" s="34" t="s">
        <v>90</v>
      </c>
      <c r="Z378" s="34">
        <v>18</v>
      </c>
      <c r="AA378" s="34">
        <v>306</v>
      </c>
      <c r="AB378" s="34">
        <v>1836</v>
      </c>
      <c r="AC378" s="34">
        <f>+Table13[[#This Row],[Na Palecie]]/Table13[[#This Row],[W Outer]]</f>
        <v>102</v>
      </c>
      <c r="AD378" s="34">
        <f>+Table13[[#This Row],[Na Palecie]]/Table13[[#This Row],[Na 
Warstwie]]</f>
        <v>6</v>
      </c>
      <c r="AE378" s="37" t="s">
        <v>1265</v>
      </c>
      <c r="AF378" s="37" t="s">
        <v>1266</v>
      </c>
      <c r="AG378" s="37" t="s">
        <v>1267</v>
      </c>
      <c r="AH378" s="37" t="s">
        <v>1268</v>
      </c>
      <c r="AI378" s="37"/>
      <c r="AJ378" s="37" t="s">
        <v>6697</v>
      </c>
      <c r="AK378" s="37" t="s">
        <v>722</v>
      </c>
      <c r="AL378" s="37" t="str">
        <f>_xlfn.XLOOKUP(Table13[[#This Row],[Rabat Indywidualny]],'PC2 code'!A:A,'PC2 code'!B:B,0)</f>
        <v>00</v>
      </c>
    </row>
    <row r="379" spans="1:38" ht="15.75" customHeight="1" x14ac:dyDescent="0.35">
      <c r="A379" s="73" t="s">
        <v>5619</v>
      </c>
      <c r="B379" s="73" t="str">
        <f>TEXT(Table13[[#This Row],[Kod EAN 
(Sku)]],"0000000000000")</f>
        <v>3086123643222</v>
      </c>
      <c r="C379" s="78" t="str">
        <f>IF(AND(Table13[[#This Row],[Kod EAN 
(Szt)]]&lt;&gt;0,Table13[[#This Row],[Kod EAN 
(Szt)]]&lt;&gt;"0"),TEXT(Table13[[#This Row],[Kod EAN 
(Szt)]],"0000000000000"),"")</f>
        <v/>
      </c>
      <c r="D379" s="79" t="s">
        <v>1269</v>
      </c>
      <c r="E379" s="27" t="s">
        <v>7</v>
      </c>
      <c r="F379" s="28" t="s">
        <v>5959</v>
      </c>
      <c r="G379" s="29"/>
      <c r="H379" s="66">
        <v>15.78</v>
      </c>
      <c r="I379" s="67">
        <v>0.15</v>
      </c>
      <c r="J379" s="51">
        <f>Table13[[#This Row],[Cena Netto]]*(1-Table13[[#This Row],[Rabat Długoterminowy]])</f>
        <v>13.412999999999998</v>
      </c>
      <c r="K379" s="80">
        <f>IF(TRIM($D$8)='Payment Term'!A$1,1-(1-$D$9)*(1-2%),$D$9)</f>
        <v>0.25</v>
      </c>
      <c r="L379" s="35">
        <v>0.1</v>
      </c>
      <c r="M379" s="81">
        <f>1-(1-Table13[[#This Row],[Rabat Długoterminowy]])*(1-Table13[[#This Row],[Dodatkowy rabat kwartału (składany)]])</f>
        <v>0.23499999999999999</v>
      </c>
      <c r="N379" s="52">
        <v>0</v>
      </c>
      <c r="O379" s="31">
        <f>ROUND(Table13[[#This Row],[Cena Netto Po Rabacie Długoterminowym]]*(1-Table13[[#This Row],[Rabat Podstawowy]])*(1-Table13[[#This Row],[Dodatkowy rabat kwartału (składany)]])*(1-Table13[[#This Row],[Rabat Indywidualny]]),2)</f>
        <v>9.0500000000000007</v>
      </c>
      <c r="P379" s="31">
        <f>Table13[[#This Row],[Сena SKU Po Wszystkich Rabatach]]/Table13[[#This Row],[Szt/
Opak.]]</f>
        <v>3.0166666666666671</v>
      </c>
      <c r="Q379" s="94" t="s">
        <v>6203</v>
      </c>
      <c r="R379" s="36" t="s">
        <v>2460</v>
      </c>
      <c r="S379" s="91">
        <f>IF(ISERROR(Table13[[#This Row],[W Inner]]),Table13[[#This Row],[W Outer]],IF(AND(Table13[[#This Row],[W Inner]]&gt;0,Table13[[#This Row],[W Inner]]&lt;&gt;"0"),Table13[[#This Row],[W Inner]],Table13[[#This Row],[W Outer]]))</f>
        <v>20</v>
      </c>
      <c r="T379" s="86"/>
      <c r="U3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79" s="49">
        <f>IF(Table13[[#This Row],[Zamówienie - Ilosc SKU '[Szt']]]=0,0,MOD(Table13[[#This Row],[Zamówienie - Ilosc SKU '[Szt']]],Table13[[#This Row],[Min. Ilość Zam. Sku]])-0.5)</f>
        <v>0</v>
      </c>
      <c r="W379" s="31">
        <f>Table13[[#This Row],[Сena SKU Po Wszystkich Rabatach]]*U379</f>
        <v>0</v>
      </c>
      <c r="X379" s="33" t="str">
        <f>IF(Table13[[#This Row],[Zamówienie - Ilosc SKU '[Szt']]]=0,"Niezamówione produkty","Zamówione produkty")</f>
        <v>Niezamówione produkty</v>
      </c>
      <c r="Y379" s="34" t="s">
        <v>90</v>
      </c>
      <c r="Z379" s="34">
        <v>20</v>
      </c>
      <c r="AA379" s="34">
        <v>400</v>
      </c>
      <c r="AB379" s="34">
        <v>2800</v>
      </c>
      <c r="AC379" s="34">
        <f>+Table13[[#This Row],[Na Palecie]]/Table13[[#This Row],[W Outer]]</f>
        <v>140</v>
      </c>
      <c r="AD379" s="34">
        <f>+Table13[[#This Row],[Na Palecie]]/Table13[[#This Row],[Na 
Warstwie]]</f>
        <v>7</v>
      </c>
      <c r="AE379" s="37" t="s">
        <v>1270</v>
      </c>
      <c r="AF379" s="37" t="s">
        <v>90</v>
      </c>
      <c r="AG379" s="37" t="s">
        <v>1271</v>
      </c>
      <c r="AH379" s="37" t="s">
        <v>1272</v>
      </c>
      <c r="AI379" s="37"/>
      <c r="AJ379" s="37" t="s">
        <v>6697</v>
      </c>
      <c r="AK379" s="37" t="s">
        <v>722</v>
      </c>
      <c r="AL379" s="37" t="str">
        <f>_xlfn.XLOOKUP(Table13[[#This Row],[Rabat Indywidualny]],'PC2 code'!A:A,'PC2 code'!B:B,0)</f>
        <v>00</v>
      </c>
    </row>
    <row r="380" spans="1:38" ht="15.75" customHeight="1" x14ac:dyDescent="0.35">
      <c r="A380" s="73" t="s">
        <v>5620</v>
      </c>
      <c r="B380" s="73" t="str">
        <f>TEXT(Table13[[#This Row],[Kod EAN 
(Sku)]],"0000000000000")</f>
        <v>3086123454262</v>
      </c>
      <c r="C380" s="78" t="str">
        <f>IF(AND(Table13[[#This Row],[Kod EAN 
(Szt)]]&lt;&gt;0,Table13[[#This Row],[Kod EAN 
(Szt)]]&lt;&gt;"0"),TEXT(Table13[[#This Row],[Kod EAN 
(Szt)]],"0000000000000"),"")</f>
        <v/>
      </c>
      <c r="D380" s="79" t="s">
        <v>1273</v>
      </c>
      <c r="E380" s="27" t="s">
        <v>7</v>
      </c>
      <c r="F380" s="28" t="s">
        <v>5959</v>
      </c>
      <c r="G380" s="29"/>
      <c r="H380" s="66">
        <v>23.99</v>
      </c>
      <c r="I380" s="67">
        <v>0.15</v>
      </c>
      <c r="J380" s="51">
        <f>Table13[[#This Row],[Cena Netto]]*(1-Table13[[#This Row],[Rabat Długoterminowy]])</f>
        <v>20.391499999999997</v>
      </c>
      <c r="K380" s="80">
        <f>IF(TRIM($D$8)='Payment Term'!A$1,1-(1-$D$9)*(1-2%),$D$9)</f>
        <v>0.25</v>
      </c>
      <c r="L380" s="35">
        <v>0.1</v>
      </c>
      <c r="M380" s="81">
        <f>1-(1-Table13[[#This Row],[Rabat Długoterminowy]])*(1-Table13[[#This Row],[Dodatkowy rabat kwartału (składany)]])</f>
        <v>0.23499999999999999</v>
      </c>
      <c r="N380" s="52">
        <v>0</v>
      </c>
      <c r="O380" s="31">
        <f>ROUND(Table13[[#This Row],[Cena Netto Po Rabacie Długoterminowym]]*(1-Table13[[#This Row],[Rabat Podstawowy]])*(1-Table13[[#This Row],[Dodatkowy rabat kwartału (składany)]])*(1-Table13[[#This Row],[Rabat Indywidualny]]),2)</f>
        <v>13.76</v>
      </c>
      <c r="P380" s="31">
        <f>Table13[[#This Row],[Сena SKU Po Wszystkich Rabatach]]/Table13[[#This Row],[Szt/
Opak.]]</f>
        <v>2.7519999999999998</v>
      </c>
      <c r="Q380" s="94" t="s">
        <v>6201</v>
      </c>
      <c r="R380" s="36" t="s">
        <v>2440</v>
      </c>
      <c r="S380" s="91">
        <f>IF(ISERROR(Table13[[#This Row],[W Inner]]),Table13[[#This Row],[W Outer]],IF(AND(Table13[[#This Row],[W Inner]]&gt;0,Table13[[#This Row],[W Inner]]&lt;&gt;"0"),Table13[[#This Row],[W Inner]],Table13[[#This Row],[W Outer]]))</f>
        <v>10</v>
      </c>
      <c r="T380" s="86"/>
      <c r="U3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0" s="49">
        <f>IF(Table13[[#This Row],[Zamówienie - Ilosc SKU '[Szt']]]=0,0,MOD(Table13[[#This Row],[Zamówienie - Ilosc SKU '[Szt']]],Table13[[#This Row],[Min. Ilość Zam. Sku]])-0.5)</f>
        <v>0</v>
      </c>
      <c r="W380" s="31">
        <f>Table13[[#This Row],[Сena SKU Po Wszystkich Rabatach]]*U380</f>
        <v>0</v>
      </c>
      <c r="X380" s="33" t="str">
        <f>IF(Table13[[#This Row],[Zamówienie - Ilosc SKU '[Szt']]]=0,"Niezamówione produkty","Zamówione produkty")</f>
        <v>Niezamówione produkty</v>
      </c>
      <c r="Y380" s="34" t="s">
        <v>90</v>
      </c>
      <c r="Z380" s="34">
        <v>10</v>
      </c>
      <c r="AA380" s="34">
        <v>200</v>
      </c>
      <c r="AB380" s="34">
        <v>1400</v>
      </c>
      <c r="AC380" s="34">
        <f>+Table13[[#This Row],[Na Palecie]]/Table13[[#This Row],[W Outer]]</f>
        <v>140</v>
      </c>
      <c r="AD380" s="34">
        <f>+Table13[[#This Row],[Na Palecie]]/Table13[[#This Row],[Na 
Warstwie]]</f>
        <v>7</v>
      </c>
      <c r="AE380" s="37" t="s">
        <v>1274</v>
      </c>
      <c r="AF380" s="37" t="s">
        <v>90</v>
      </c>
      <c r="AG380" s="37" t="s">
        <v>1275</v>
      </c>
      <c r="AH380" s="37" t="s">
        <v>6505</v>
      </c>
      <c r="AI380" s="37"/>
      <c r="AJ380" s="37" t="s">
        <v>6697</v>
      </c>
      <c r="AK380" s="37" t="s">
        <v>722</v>
      </c>
      <c r="AL380" s="37" t="str">
        <f>_xlfn.XLOOKUP(Table13[[#This Row],[Rabat Indywidualny]],'PC2 code'!A:A,'PC2 code'!B:B,0)</f>
        <v>00</v>
      </c>
    </row>
    <row r="381" spans="1:38" ht="15.75" customHeight="1" x14ac:dyDescent="0.35">
      <c r="A381" s="73" t="s">
        <v>5621</v>
      </c>
      <c r="B381" s="73" t="str">
        <f>TEXT(Table13[[#This Row],[Kod EAN 
(Sku)]],"0000000000000")</f>
        <v>3086123545557</v>
      </c>
      <c r="C381" s="78" t="str">
        <f>IF(AND(Table13[[#This Row],[Kod EAN 
(Szt)]]&lt;&gt;0,Table13[[#This Row],[Kod EAN 
(Szt)]]&lt;&gt;"0"),TEXT(Table13[[#This Row],[Kod EAN 
(Szt)]],"0000000000000"),"")</f>
        <v/>
      </c>
      <c r="D381" s="79" t="s">
        <v>1276</v>
      </c>
      <c r="E381" s="27" t="s">
        <v>7</v>
      </c>
      <c r="F381" s="28" t="s">
        <v>5959</v>
      </c>
      <c r="G381" s="29"/>
      <c r="H381" s="66">
        <v>23.99</v>
      </c>
      <c r="I381" s="67">
        <v>0.15</v>
      </c>
      <c r="J381" s="51">
        <f>Table13[[#This Row],[Cena Netto]]*(1-Table13[[#This Row],[Rabat Długoterminowy]])</f>
        <v>20.391499999999997</v>
      </c>
      <c r="K381" s="80">
        <f>IF(TRIM($D$8)='Payment Term'!A$1,1-(1-$D$9)*(1-2%),$D$9)</f>
        <v>0.25</v>
      </c>
      <c r="L381" s="35">
        <v>0.1</v>
      </c>
      <c r="M381" s="81">
        <f>1-(1-Table13[[#This Row],[Rabat Długoterminowy]])*(1-Table13[[#This Row],[Dodatkowy rabat kwartału (składany)]])</f>
        <v>0.23499999999999999</v>
      </c>
      <c r="N381" s="52">
        <v>0</v>
      </c>
      <c r="O381" s="31">
        <f>ROUND(Table13[[#This Row],[Cena Netto Po Rabacie Długoterminowym]]*(1-Table13[[#This Row],[Rabat Podstawowy]])*(1-Table13[[#This Row],[Dodatkowy rabat kwartału (składany)]])*(1-Table13[[#This Row],[Rabat Indywidualny]]),2)</f>
        <v>13.76</v>
      </c>
      <c r="P381" s="31">
        <f>Table13[[#This Row],[Сena SKU Po Wszystkich Rabatach]]/Table13[[#This Row],[Szt/
Opak.]]</f>
        <v>2.7519999999999998</v>
      </c>
      <c r="Q381" s="94" t="s">
        <v>6201</v>
      </c>
      <c r="R381" s="36" t="s">
        <v>2440</v>
      </c>
      <c r="S381" s="91">
        <f>IF(ISERROR(Table13[[#This Row],[W Inner]]),Table13[[#This Row],[W Outer]],IF(AND(Table13[[#This Row],[W Inner]]&gt;0,Table13[[#This Row],[W Inner]]&lt;&gt;"0"),Table13[[#This Row],[W Inner]],Table13[[#This Row],[W Outer]]))</f>
        <v>10</v>
      </c>
      <c r="T381" s="86"/>
      <c r="U3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1" s="49">
        <f>IF(Table13[[#This Row],[Zamówienie - Ilosc SKU '[Szt']]]=0,0,MOD(Table13[[#This Row],[Zamówienie - Ilosc SKU '[Szt']]],Table13[[#This Row],[Min. Ilość Zam. Sku]])-0.5)</f>
        <v>0</v>
      </c>
      <c r="W381" s="31">
        <f>Table13[[#This Row],[Сena SKU Po Wszystkich Rabatach]]*U381</f>
        <v>0</v>
      </c>
      <c r="X381" s="33" t="str">
        <f>IF(Table13[[#This Row],[Zamówienie - Ilosc SKU '[Szt']]]=0,"Niezamówione produkty","Zamówione produkty")</f>
        <v>Niezamówione produkty</v>
      </c>
      <c r="Y381" s="34" t="s">
        <v>90</v>
      </c>
      <c r="Z381" s="34">
        <v>10</v>
      </c>
      <c r="AA381" s="34">
        <v>200</v>
      </c>
      <c r="AB381" s="34">
        <v>1400</v>
      </c>
      <c r="AC381" s="34">
        <f>+Table13[[#This Row],[Na Palecie]]/Table13[[#This Row],[W Outer]]</f>
        <v>140</v>
      </c>
      <c r="AD381" s="34">
        <f>+Table13[[#This Row],[Na Palecie]]/Table13[[#This Row],[Na 
Warstwie]]</f>
        <v>7</v>
      </c>
      <c r="AE381" s="37" t="s">
        <v>1277</v>
      </c>
      <c r="AF381" s="37" t="s">
        <v>90</v>
      </c>
      <c r="AG381" s="37" t="s">
        <v>1278</v>
      </c>
      <c r="AH381" s="37" t="s">
        <v>6506</v>
      </c>
      <c r="AI381" s="37"/>
      <c r="AJ381" s="37" t="s">
        <v>6697</v>
      </c>
      <c r="AK381" s="37" t="s">
        <v>722</v>
      </c>
      <c r="AL381" s="37" t="str">
        <f>_xlfn.XLOOKUP(Table13[[#This Row],[Rabat Indywidualny]],'PC2 code'!A:A,'PC2 code'!B:B,0)</f>
        <v>00</v>
      </c>
    </row>
    <row r="382" spans="1:38" ht="15.75" customHeight="1" x14ac:dyDescent="0.35">
      <c r="A382" s="73" t="s">
        <v>5622</v>
      </c>
      <c r="B382" s="73" t="str">
        <f>TEXT(Table13[[#This Row],[Kod EAN 
(Sku)]],"0000000000000")</f>
        <v>3086123457423</v>
      </c>
      <c r="C382" s="78" t="str">
        <f>IF(AND(Table13[[#This Row],[Kod EAN 
(Szt)]]&lt;&gt;0,Table13[[#This Row],[Kod EAN 
(Szt)]]&lt;&gt;"0"),TEXT(Table13[[#This Row],[Kod EAN 
(Szt)]],"0000000000000"),"")</f>
        <v/>
      </c>
      <c r="D382" s="79" t="s">
        <v>1279</v>
      </c>
      <c r="E382" s="27" t="s">
        <v>7</v>
      </c>
      <c r="F382" s="28" t="s">
        <v>5959</v>
      </c>
      <c r="G382" s="29"/>
      <c r="H382" s="66">
        <v>45.83</v>
      </c>
      <c r="I382" s="67">
        <v>0.15</v>
      </c>
      <c r="J382" s="51">
        <f>Table13[[#This Row],[Cena Netto]]*(1-Table13[[#This Row],[Rabat Długoterminowy]])</f>
        <v>38.955500000000001</v>
      </c>
      <c r="K382" s="80">
        <f>IF(TRIM($D$8)='Payment Term'!A$1,1-(1-$D$9)*(1-2%),$D$9)</f>
        <v>0.25</v>
      </c>
      <c r="L382" s="35">
        <v>0.1</v>
      </c>
      <c r="M382" s="81">
        <f>1-(1-Table13[[#This Row],[Rabat Długoterminowy]])*(1-Table13[[#This Row],[Dodatkowy rabat kwartału (składany)]])</f>
        <v>0.23499999999999999</v>
      </c>
      <c r="N382" s="52">
        <v>0</v>
      </c>
      <c r="O382" s="31">
        <f>ROUND(Table13[[#This Row],[Cena Netto Po Rabacie Długoterminowym]]*(1-Table13[[#This Row],[Rabat Podstawowy]])*(1-Table13[[#This Row],[Dodatkowy rabat kwartału (składany)]])*(1-Table13[[#This Row],[Rabat Indywidualny]]),2)</f>
        <v>26.29</v>
      </c>
      <c r="P382" s="31">
        <f>Table13[[#This Row],[Сena SKU Po Wszystkich Rabatach]]/Table13[[#This Row],[Szt/
Opak.]]</f>
        <v>2.1908333333333334</v>
      </c>
      <c r="Q382" s="94" t="s">
        <v>2444</v>
      </c>
      <c r="R382" s="36" t="s">
        <v>2460</v>
      </c>
      <c r="S382" s="91">
        <f>IF(ISERROR(Table13[[#This Row],[W Inner]]),Table13[[#This Row],[W Outer]],IF(AND(Table13[[#This Row],[W Inner]]&gt;0,Table13[[#This Row],[W Inner]]&lt;&gt;"0"),Table13[[#This Row],[W Inner]],Table13[[#This Row],[W Outer]]))</f>
        <v>20</v>
      </c>
      <c r="T382" s="86"/>
      <c r="U3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2" s="49">
        <f>IF(Table13[[#This Row],[Zamówienie - Ilosc SKU '[Szt']]]=0,0,MOD(Table13[[#This Row],[Zamówienie - Ilosc SKU '[Szt']]],Table13[[#This Row],[Min. Ilość Zam. Sku]])-0.5)</f>
        <v>0</v>
      </c>
      <c r="W382" s="31">
        <f>Table13[[#This Row],[Сena SKU Po Wszystkich Rabatach]]*U382</f>
        <v>0</v>
      </c>
      <c r="X382" s="33" t="str">
        <f>IF(Table13[[#This Row],[Zamówienie - Ilosc SKU '[Szt']]]=0,"Niezamówione produkty","Zamówione produkty")</f>
        <v>Niezamówione produkty</v>
      </c>
      <c r="Y382" s="34" t="s">
        <v>90</v>
      </c>
      <c r="Z382" s="34">
        <v>20</v>
      </c>
      <c r="AA382" s="34">
        <v>160</v>
      </c>
      <c r="AB382" s="34">
        <v>800</v>
      </c>
      <c r="AC382" s="34">
        <f>+Table13[[#This Row],[Na Palecie]]/Table13[[#This Row],[W Outer]]</f>
        <v>40</v>
      </c>
      <c r="AD382" s="34">
        <f>+Table13[[#This Row],[Na Palecie]]/Table13[[#This Row],[Na 
Warstwie]]</f>
        <v>5</v>
      </c>
      <c r="AE382" s="37" t="s">
        <v>1280</v>
      </c>
      <c r="AF382" s="37" t="s">
        <v>90</v>
      </c>
      <c r="AG382" s="37" t="s">
        <v>1281</v>
      </c>
      <c r="AH382" s="37" t="s">
        <v>1282</v>
      </c>
      <c r="AI382" s="37"/>
      <c r="AJ382" s="37" t="s">
        <v>6697</v>
      </c>
      <c r="AK382" s="37" t="s">
        <v>722</v>
      </c>
      <c r="AL382" s="37" t="str">
        <f>_xlfn.XLOOKUP(Table13[[#This Row],[Rabat Indywidualny]],'PC2 code'!A:A,'PC2 code'!B:B,0)</f>
        <v>00</v>
      </c>
    </row>
    <row r="383" spans="1:38" ht="15.75" customHeight="1" x14ac:dyDescent="0.35">
      <c r="A383" s="73" t="s">
        <v>5623</v>
      </c>
      <c r="B383" s="73" t="str">
        <f>TEXT(Table13[[#This Row],[Kod EAN 
(Sku)]],"0000000000000")</f>
        <v>3086123714229</v>
      </c>
      <c r="C383" s="78" t="str">
        <f>IF(AND(Table13[[#This Row],[Kod EAN 
(Szt)]]&lt;&gt;0,Table13[[#This Row],[Kod EAN 
(Szt)]]&lt;&gt;"0"),TEXT(Table13[[#This Row],[Kod EAN 
(Szt)]],"0000000000000"),"")</f>
        <v/>
      </c>
      <c r="D383" s="79" t="s">
        <v>1283</v>
      </c>
      <c r="E383" s="27" t="s">
        <v>7</v>
      </c>
      <c r="F383" s="28" t="s">
        <v>5959</v>
      </c>
      <c r="G383" s="29"/>
      <c r="H383" s="66">
        <v>78.400000000000006</v>
      </c>
      <c r="I383" s="67">
        <v>0.15</v>
      </c>
      <c r="J383" s="51">
        <f>Table13[[#This Row],[Cena Netto]]*(1-Table13[[#This Row],[Rabat Długoterminowy]])</f>
        <v>66.64</v>
      </c>
      <c r="K383" s="80">
        <f>IF(TRIM($D$8)='Payment Term'!A$1,1-(1-$D$9)*(1-2%),$D$9)</f>
        <v>0.25</v>
      </c>
      <c r="L383" s="35">
        <v>0.1</v>
      </c>
      <c r="M383" s="81">
        <f>1-(1-Table13[[#This Row],[Rabat Długoterminowy]])*(1-Table13[[#This Row],[Dodatkowy rabat kwartału (składany)]])</f>
        <v>0.23499999999999999</v>
      </c>
      <c r="N383" s="52">
        <v>0</v>
      </c>
      <c r="O383" s="31">
        <f>ROUND(Table13[[#This Row],[Cena Netto Po Rabacie Długoterminowym]]*(1-Table13[[#This Row],[Rabat Podstawowy]])*(1-Table13[[#This Row],[Dodatkowy rabat kwartału (składany)]])*(1-Table13[[#This Row],[Rabat Indywidualny]]),2)</f>
        <v>44.98</v>
      </c>
      <c r="P383" s="31">
        <f>Table13[[#This Row],[Сena SKU Po Wszystkich Rabatach]]/Table13[[#This Row],[Szt/
Opak.]]</f>
        <v>1.8741666666666665</v>
      </c>
      <c r="Q383" s="94" t="s">
        <v>2468</v>
      </c>
      <c r="R383" s="36" t="s">
        <v>2440</v>
      </c>
      <c r="S383" s="91">
        <f>IF(ISERROR(Table13[[#This Row],[W Inner]]),Table13[[#This Row],[W Outer]],IF(AND(Table13[[#This Row],[W Inner]]&gt;0,Table13[[#This Row],[W Inner]]&lt;&gt;"0"),Table13[[#This Row],[W Inner]],Table13[[#This Row],[W Outer]]))</f>
        <v>10</v>
      </c>
      <c r="T383" s="86"/>
      <c r="U3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3" s="49">
        <f>IF(Table13[[#This Row],[Zamówienie - Ilosc SKU '[Szt']]]=0,0,MOD(Table13[[#This Row],[Zamówienie - Ilosc SKU '[Szt']]],Table13[[#This Row],[Min. Ilość Zam. Sku]])-0.5)</f>
        <v>0</v>
      </c>
      <c r="W383" s="31">
        <f>Table13[[#This Row],[Сena SKU Po Wszystkich Rabatach]]*U383</f>
        <v>0</v>
      </c>
      <c r="X383" s="33" t="str">
        <f>IF(Table13[[#This Row],[Zamówienie - Ilosc SKU '[Szt']]]=0,"Niezamówione produkty","Zamówione produkty")</f>
        <v>Niezamówione produkty</v>
      </c>
      <c r="Y383" s="34" t="s">
        <v>90</v>
      </c>
      <c r="Z383" s="34">
        <v>10</v>
      </c>
      <c r="AA383" s="34">
        <v>120</v>
      </c>
      <c r="AB383" s="34">
        <v>600</v>
      </c>
      <c r="AC383" s="34">
        <f>+Table13[[#This Row],[Na Palecie]]/Table13[[#This Row],[W Outer]]</f>
        <v>60</v>
      </c>
      <c r="AD383" s="34">
        <f>+Table13[[#This Row],[Na Palecie]]/Table13[[#This Row],[Na 
Warstwie]]</f>
        <v>5</v>
      </c>
      <c r="AE383" s="37" t="s">
        <v>1284</v>
      </c>
      <c r="AF383" s="37" t="s">
        <v>90</v>
      </c>
      <c r="AG383" s="37" t="s">
        <v>1285</v>
      </c>
      <c r="AH383" s="37" t="s">
        <v>1286</v>
      </c>
      <c r="AI383" s="37"/>
      <c r="AJ383" s="37" t="s">
        <v>6697</v>
      </c>
      <c r="AK383" s="37" t="s">
        <v>722</v>
      </c>
      <c r="AL383" s="37" t="str">
        <f>_xlfn.XLOOKUP(Table13[[#This Row],[Rabat Indywidualny]],'PC2 code'!A:A,'PC2 code'!B:B,0)</f>
        <v>00</v>
      </c>
    </row>
    <row r="384" spans="1:38" ht="15.75" customHeight="1" x14ac:dyDescent="0.35">
      <c r="A384" s="73" t="s">
        <v>5624</v>
      </c>
      <c r="B384" s="73" t="str">
        <f>TEXT(Table13[[#This Row],[Kod EAN 
(Sku)]],"0000000000000")</f>
        <v>3086123595422</v>
      </c>
      <c r="C384" s="78" t="str">
        <f>IF(AND(Table13[[#This Row],[Kod EAN 
(Szt)]]&lt;&gt;0,Table13[[#This Row],[Kod EAN 
(Szt)]]&lt;&gt;"0"),TEXT(Table13[[#This Row],[Kod EAN 
(Szt)]],"0000000000000"),"")</f>
        <v/>
      </c>
      <c r="D384" s="79" t="s">
        <v>1287</v>
      </c>
      <c r="E384" s="27" t="s">
        <v>7</v>
      </c>
      <c r="F384" s="28" t="s">
        <v>5959</v>
      </c>
      <c r="G384" s="29"/>
      <c r="H384" s="66">
        <v>75.03</v>
      </c>
      <c r="I384" s="67">
        <v>0.15</v>
      </c>
      <c r="J384" s="51">
        <f>Table13[[#This Row],[Cena Netto]]*(1-Table13[[#This Row],[Rabat Długoterminowy]])</f>
        <v>63.775500000000001</v>
      </c>
      <c r="K384" s="80">
        <f>IF(TRIM($D$8)='Payment Term'!A$1,1-(1-$D$9)*(1-2%),$D$9)</f>
        <v>0.25</v>
      </c>
      <c r="L384" s="35">
        <v>0.1</v>
      </c>
      <c r="M384" s="81">
        <f>1-(1-Table13[[#This Row],[Rabat Długoterminowy]])*(1-Table13[[#This Row],[Dodatkowy rabat kwartału (składany)]])</f>
        <v>0.23499999999999999</v>
      </c>
      <c r="N384" s="52">
        <v>0</v>
      </c>
      <c r="O384" s="31">
        <f>ROUND(Table13[[#This Row],[Cena Netto Po Rabacie Długoterminowym]]*(1-Table13[[#This Row],[Rabat Podstawowy]])*(1-Table13[[#This Row],[Dodatkowy rabat kwartału (składany)]])*(1-Table13[[#This Row],[Rabat Indywidualny]]),2)</f>
        <v>43.05</v>
      </c>
      <c r="P384" s="31">
        <f>Table13[[#This Row],[Сena SKU Po Wszystkich Rabatach]]/Table13[[#This Row],[Szt/
Opak.]]</f>
        <v>1.79375</v>
      </c>
      <c r="Q384" s="94" t="s">
        <v>2468</v>
      </c>
      <c r="R384" s="36" t="s">
        <v>6200</v>
      </c>
      <c r="S384" s="91">
        <f>IF(ISERROR(Table13[[#This Row],[W Inner]]),Table13[[#This Row],[W Outer]],IF(AND(Table13[[#This Row],[W Inner]]&gt;0,Table13[[#This Row],[W Inner]]&lt;&gt;"0"),Table13[[#This Row],[W Inner]],Table13[[#This Row],[W Outer]]))</f>
        <v>10</v>
      </c>
      <c r="T384" s="86"/>
      <c r="U3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4" s="49">
        <f>IF(Table13[[#This Row],[Zamówienie - Ilosc SKU '[Szt']]]=0,0,MOD(Table13[[#This Row],[Zamówienie - Ilosc SKU '[Szt']]],Table13[[#This Row],[Min. Ilość Zam. Sku]])-0.5)</f>
        <v>0</v>
      </c>
      <c r="W384" s="31">
        <f>Table13[[#This Row],[Сena SKU Po Wszystkich Rabatach]]*U384</f>
        <v>0</v>
      </c>
      <c r="X384" s="33" t="str">
        <f>IF(Table13[[#This Row],[Zamówienie - Ilosc SKU '[Szt']]]=0,"Niezamówione produkty","Zamówione produkty")</f>
        <v>Niezamówione produkty</v>
      </c>
      <c r="Y384" s="34" t="s">
        <v>90</v>
      </c>
      <c r="Z384" s="34">
        <v>10</v>
      </c>
      <c r="AA384" s="34">
        <v>190</v>
      </c>
      <c r="AB384" s="34">
        <v>950</v>
      </c>
      <c r="AC384" s="34">
        <f>+Table13[[#This Row],[Na Palecie]]/Table13[[#This Row],[W Outer]]</f>
        <v>95</v>
      </c>
      <c r="AD384" s="34">
        <f>+Table13[[#This Row],[Na Palecie]]/Table13[[#This Row],[Na 
Warstwie]]</f>
        <v>5</v>
      </c>
      <c r="AE384" s="37" t="s">
        <v>1288</v>
      </c>
      <c r="AF384" s="37" t="s">
        <v>90</v>
      </c>
      <c r="AG384" s="37" t="s">
        <v>1289</v>
      </c>
      <c r="AH384" s="37" t="s">
        <v>1290</v>
      </c>
      <c r="AI384" s="37"/>
      <c r="AJ384" s="37" t="s">
        <v>6697</v>
      </c>
      <c r="AK384" s="37" t="s">
        <v>722</v>
      </c>
      <c r="AL384" s="37" t="str">
        <f>_xlfn.XLOOKUP(Table13[[#This Row],[Rabat Indywidualny]],'PC2 code'!A:A,'PC2 code'!B:B,0)</f>
        <v>00</v>
      </c>
    </row>
    <row r="385" spans="1:38" ht="15.75" customHeight="1" x14ac:dyDescent="0.35">
      <c r="A385" s="73" t="s">
        <v>5625</v>
      </c>
      <c r="B385" s="73" t="str">
        <f>TEXT(Table13[[#This Row],[Kod EAN 
(Sku)]],"0000000000000")</f>
        <v>3086123302259</v>
      </c>
      <c r="C385" s="78" t="str">
        <f>IF(AND(Table13[[#This Row],[Kod EAN 
(Szt)]]&lt;&gt;0,Table13[[#This Row],[Kod EAN 
(Szt)]]&lt;&gt;"0"),TEXT(Table13[[#This Row],[Kod EAN 
(Szt)]],"0000000000000"),"")</f>
        <v/>
      </c>
      <c r="D385" s="79" t="s">
        <v>1291</v>
      </c>
      <c r="E385" s="27" t="s">
        <v>7</v>
      </c>
      <c r="F385" s="28" t="s">
        <v>5959</v>
      </c>
      <c r="G385" s="29"/>
      <c r="H385" s="66">
        <v>11.75</v>
      </c>
      <c r="I385" s="67">
        <v>0.15</v>
      </c>
      <c r="J385" s="51">
        <f>Table13[[#This Row],[Cena Netto]]*(1-Table13[[#This Row],[Rabat Długoterminowy]])</f>
        <v>9.9874999999999989</v>
      </c>
      <c r="K385" s="80">
        <f>IF(TRIM($D$8)='Payment Term'!A$1,1-(1-$D$9)*(1-2%),$D$9)</f>
        <v>0.25</v>
      </c>
      <c r="L385" s="35">
        <v>0.1</v>
      </c>
      <c r="M385" s="81">
        <f>1-(1-Table13[[#This Row],[Rabat Długoterminowy]])*(1-Table13[[#This Row],[Dodatkowy rabat kwartału (składany)]])</f>
        <v>0.23499999999999999</v>
      </c>
      <c r="N385" s="52">
        <v>0</v>
      </c>
      <c r="O385" s="31">
        <f>ROUND(Table13[[#This Row],[Cena Netto Po Rabacie Długoterminowym]]*(1-Table13[[#This Row],[Rabat Podstawowy]])*(1-Table13[[#This Row],[Dodatkowy rabat kwartału (składany)]])*(1-Table13[[#This Row],[Rabat Indywidualny]]),2)</f>
        <v>6.74</v>
      </c>
      <c r="P385" s="31">
        <f>Table13[[#This Row],[Сena SKU Po Wszystkich Rabatach]]/Table13[[#This Row],[Szt/
Opak.]]</f>
        <v>3.37</v>
      </c>
      <c r="Q385" s="94" t="s">
        <v>6205</v>
      </c>
      <c r="R385" s="36" t="s">
        <v>2460</v>
      </c>
      <c r="S385" s="91">
        <f>IF(ISERROR(Table13[[#This Row],[W Inner]]),Table13[[#This Row],[W Outer]],IF(AND(Table13[[#This Row],[W Inner]]&gt;0,Table13[[#This Row],[W Inner]]&lt;&gt;"0"),Table13[[#This Row],[W Inner]],Table13[[#This Row],[W Outer]]))</f>
        <v>20</v>
      </c>
      <c r="T385" s="86"/>
      <c r="U3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5" s="49">
        <f>IF(Table13[[#This Row],[Zamówienie - Ilosc SKU '[Szt']]]=0,0,MOD(Table13[[#This Row],[Zamówienie - Ilosc SKU '[Szt']]],Table13[[#This Row],[Min. Ilość Zam. Sku]])-0.5)</f>
        <v>0</v>
      </c>
      <c r="W385" s="31">
        <f>Table13[[#This Row],[Сena SKU Po Wszystkich Rabatach]]*U385</f>
        <v>0</v>
      </c>
      <c r="X385" s="33" t="str">
        <f>IF(Table13[[#This Row],[Zamówienie - Ilosc SKU '[Szt']]]=0,"Niezamówione produkty","Zamówione produkty")</f>
        <v>Niezamówione produkty</v>
      </c>
      <c r="Y385" s="34" t="s">
        <v>90</v>
      </c>
      <c r="Z385" s="34">
        <v>20</v>
      </c>
      <c r="AA385" s="34">
        <v>400</v>
      </c>
      <c r="AB385" s="34">
        <v>2800</v>
      </c>
      <c r="AC385" s="34">
        <f>+Table13[[#This Row],[Na Palecie]]/Table13[[#This Row],[W Outer]]</f>
        <v>140</v>
      </c>
      <c r="AD385" s="34">
        <f>+Table13[[#This Row],[Na Palecie]]/Table13[[#This Row],[Na 
Warstwie]]</f>
        <v>7</v>
      </c>
      <c r="AE385" s="37" t="s">
        <v>1292</v>
      </c>
      <c r="AF385" s="37" t="s">
        <v>90</v>
      </c>
      <c r="AG385" s="37" t="s">
        <v>1293</v>
      </c>
      <c r="AH385" s="37" t="s">
        <v>1294</v>
      </c>
      <c r="AI385" s="37"/>
      <c r="AJ385" s="37" t="s">
        <v>6697</v>
      </c>
      <c r="AK385" s="37" t="s">
        <v>722</v>
      </c>
      <c r="AL385" s="37" t="str">
        <f>_xlfn.XLOOKUP(Table13[[#This Row],[Rabat Indywidualny]],'PC2 code'!A:A,'PC2 code'!B:B,0)</f>
        <v>00</v>
      </c>
    </row>
    <row r="386" spans="1:38" ht="15.75" customHeight="1" x14ac:dyDescent="0.35">
      <c r="A386" s="73" t="s">
        <v>5626</v>
      </c>
      <c r="B386" s="73" t="str">
        <f>TEXT(Table13[[#This Row],[Kod EAN 
(Sku)]],"0000000000000")</f>
        <v>3086123464698</v>
      </c>
      <c r="C386" s="78" t="str">
        <f>IF(AND(Table13[[#This Row],[Kod EAN 
(Szt)]]&lt;&gt;0,Table13[[#This Row],[Kod EAN 
(Szt)]]&lt;&gt;"0"),TEXT(Table13[[#This Row],[Kod EAN 
(Szt)]],"0000000000000"),"")</f>
        <v/>
      </c>
      <c r="D386" s="79" t="s">
        <v>1295</v>
      </c>
      <c r="E386" s="27" t="s">
        <v>7</v>
      </c>
      <c r="F386" s="28" t="s">
        <v>5959</v>
      </c>
      <c r="G386" s="29"/>
      <c r="H386" s="66">
        <v>15.78</v>
      </c>
      <c r="I386" s="67">
        <v>0.15</v>
      </c>
      <c r="J386" s="51">
        <f>Table13[[#This Row],[Cena Netto]]*(1-Table13[[#This Row],[Rabat Długoterminowy]])</f>
        <v>13.412999999999998</v>
      </c>
      <c r="K386" s="80">
        <f>IF(TRIM($D$8)='Payment Term'!A$1,1-(1-$D$9)*(1-2%),$D$9)</f>
        <v>0.25</v>
      </c>
      <c r="L386" s="35">
        <v>0.1</v>
      </c>
      <c r="M386" s="81">
        <f>1-(1-Table13[[#This Row],[Rabat Długoterminowy]])*(1-Table13[[#This Row],[Dodatkowy rabat kwartału (składany)]])</f>
        <v>0.23499999999999999</v>
      </c>
      <c r="N386" s="52">
        <v>0</v>
      </c>
      <c r="O386" s="31">
        <f>ROUND(Table13[[#This Row],[Cena Netto Po Rabacie Długoterminowym]]*(1-Table13[[#This Row],[Rabat Podstawowy]])*(1-Table13[[#This Row],[Dodatkowy rabat kwartału (składany)]])*(1-Table13[[#This Row],[Rabat Indywidualny]]),2)</f>
        <v>9.0500000000000007</v>
      </c>
      <c r="P386" s="31">
        <f>Table13[[#This Row],[Сena SKU Po Wszystkich Rabatach]]/Table13[[#This Row],[Szt/
Opak.]]</f>
        <v>3.0166666666666671</v>
      </c>
      <c r="Q386" s="94" t="s">
        <v>6203</v>
      </c>
      <c r="R386" s="36" t="s">
        <v>2460</v>
      </c>
      <c r="S386" s="91">
        <f>IF(ISERROR(Table13[[#This Row],[W Inner]]),Table13[[#This Row],[W Outer]],IF(AND(Table13[[#This Row],[W Inner]]&gt;0,Table13[[#This Row],[W Inner]]&lt;&gt;"0"),Table13[[#This Row],[W Inner]],Table13[[#This Row],[W Outer]]))</f>
        <v>20</v>
      </c>
      <c r="T386" s="86"/>
      <c r="U3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6" s="49">
        <f>IF(Table13[[#This Row],[Zamówienie - Ilosc SKU '[Szt']]]=0,0,MOD(Table13[[#This Row],[Zamówienie - Ilosc SKU '[Szt']]],Table13[[#This Row],[Min. Ilość Zam. Sku]])-0.5)</f>
        <v>0</v>
      </c>
      <c r="W386" s="31">
        <f>Table13[[#This Row],[Сena SKU Po Wszystkich Rabatach]]*U386</f>
        <v>0</v>
      </c>
      <c r="X386" s="33" t="str">
        <f>IF(Table13[[#This Row],[Zamówienie - Ilosc SKU '[Szt']]]=0,"Niezamówione produkty","Zamówione produkty")</f>
        <v>Niezamówione produkty</v>
      </c>
      <c r="Y386" s="34" t="s">
        <v>90</v>
      </c>
      <c r="Z386" s="34">
        <v>20</v>
      </c>
      <c r="AA386" s="34">
        <v>400</v>
      </c>
      <c r="AB386" s="34">
        <v>2800</v>
      </c>
      <c r="AC386" s="34">
        <f>+Table13[[#This Row],[Na Palecie]]/Table13[[#This Row],[W Outer]]</f>
        <v>140</v>
      </c>
      <c r="AD386" s="34">
        <f>+Table13[[#This Row],[Na Palecie]]/Table13[[#This Row],[Na 
Warstwie]]</f>
        <v>7</v>
      </c>
      <c r="AE386" s="37" t="s">
        <v>1296</v>
      </c>
      <c r="AF386" s="37" t="s">
        <v>90</v>
      </c>
      <c r="AG386" s="37" t="s">
        <v>1297</v>
      </c>
      <c r="AH386" s="37" t="s">
        <v>1298</v>
      </c>
      <c r="AI386" s="37"/>
      <c r="AJ386" s="37" t="s">
        <v>6697</v>
      </c>
      <c r="AK386" s="37" t="s">
        <v>722</v>
      </c>
      <c r="AL386" s="37" t="str">
        <f>_xlfn.XLOOKUP(Table13[[#This Row],[Rabat Indywidualny]],'PC2 code'!A:A,'PC2 code'!B:B,0)</f>
        <v>00</v>
      </c>
    </row>
    <row r="387" spans="1:38" ht="15.75" customHeight="1" x14ac:dyDescent="0.35">
      <c r="A387" s="73" t="s">
        <v>5627</v>
      </c>
      <c r="B387" s="73" t="str">
        <f>TEXT(Table13[[#This Row],[Kod EAN 
(Sku)]],"0000000000000")</f>
        <v>3086123454224</v>
      </c>
      <c r="C387" s="78" t="str">
        <f>IF(AND(Table13[[#This Row],[Kod EAN 
(Szt)]]&lt;&gt;0,Table13[[#This Row],[Kod EAN 
(Szt)]]&lt;&gt;"0"),TEXT(Table13[[#This Row],[Kod EAN 
(Szt)]],"0000000000000"),"")</f>
        <v/>
      </c>
      <c r="D387" s="79" t="s">
        <v>1299</v>
      </c>
      <c r="E387" s="27" t="s">
        <v>7</v>
      </c>
      <c r="F387" s="28" t="s">
        <v>5959</v>
      </c>
      <c r="G387" s="29"/>
      <c r="H387" s="66">
        <v>23.99</v>
      </c>
      <c r="I387" s="67">
        <v>0.15</v>
      </c>
      <c r="J387" s="51">
        <f>Table13[[#This Row],[Cena Netto]]*(1-Table13[[#This Row],[Rabat Długoterminowy]])</f>
        <v>20.391499999999997</v>
      </c>
      <c r="K387" s="80">
        <f>IF(TRIM($D$8)='Payment Term'!A$1,1-(1-$D$9)*(1-2%),$D$9)</f>
        <v>0.25</v>
      </c>
      <c r="L387" s="35">
        <v>0.1</v>
      </c>
      <c r="M387" s="81">
        <f>1-(1-Table13[[#This Row],[Rabat Długoterminowy]])*(1-Table13[[#This Row],[Dodatkowy rabat kwartału (składany)]])</f>
        <v>0.23499999999999999</v>
      </c>
      <c r="N387" s="52">
        <v>0</v>
      </c>
      <c r="O387" s="31">
        <f>ROUND(Table13[[#This Row],[Cena Netto Po Rabacie Długoterminowym]]*(1-Table13[[#This Row],[Rabat Podstawowy]])*(1-Table13[[#This Row],[Dodatkowy rabat kwartału (składany)]])*(1-Table13[[#This Row],[Rabat Indywidualny]]),2)</f>
        <v>13.76</v>
      </c>
      <c r="P387" s="31">
        <f>Table13[[#This Row],[Сena SKU Po Wszystkich Rabatach]]/Table13[[#This Row],[Szt/
Opak.]]</f>
        <v>2.7519999999999998</v>
      </c>
      <c r="Q387" s="94" t="s">
        <v>6201</v>
      </c>
      <c r="R387" s="36" t="s">
        <v>2440</v>
      </c>
      <c r="S387" s="91">
        <f>IF(ISERROR(Table13[[#This Row],[W Inner]]),Table13[[#This Row],[W Outer]],IF(AND(Table13[[#This Row],[W Inner]]&gt;0,Table13[[#This Row],[W Inner]]&lt;&gt;"0"),Table13[[#This Row],[W Inner]],Table13[[#This Row],[W Outer]]))</f>
        <v>10</v>
      </c>
      <c r="T387" s="86"/>
      <c r="U3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7" s="49">
        <f>IF(Table13[[#This Row],[Zamówienie - Ilosc SKU '[Szt']]]=0,0,MOD(Table13[[#This Row],[Zamówienie - Ilosc SKU '[Szt']]],Table13[[#This Row],[Min. Ilość Zam. Sku]])-0.5)</f>
        <v>0</v>
      </c>
      <c r="W387" s="31">
        <f>Table13[[#This Row],[Сena SKU Po Wszystkich Rabatach]]*U387</f>
        <v>0</v>
      </c>
      <c r="X387" s="33" t="str">
        <f>IF(Table13[[#This Row],[Zamówienie - Ilosc SKU '[Szt']]]=0,"Niezamówione produkty","Zamówione produkty")</f>
        <v>Niezamówione produkty</v>
      </c>
      <c r="Y387" s="34" t="s">
        <v>90</v>
      </c>
      <c r="Z387" s="34">
        <v>10</v>
      </c>
      <c r="AA387" s="34">
        <v>200</v>
      </c>
      <c r="AB387" s="34">
        <v>1400</v>
      </c>
      <c r="AC387" s="34">
        <f>+Table13[[#This Row],[Na Palecie]]/Table13[[#This Row],[W Outer]]</f>
        <v>140</v>
      </c>
      <c r="AD387" s="34">
        <f>+Table13[[#This Row],[Na Palecie]]/Table13[[#This Row],[Na 
Warstwie]]</f>
        <v>7</v>
      </c>
      <c r="AE387" s="37" t="s">
        <v>1300</v>
      </c>
      <c r="AF387" s="37" t="s">
        <v>90</v>
      </c>
      <c r="AG387" s="37" t="s">
        <v>1301</v>
      </c>
      <c r="AH387" s="37" t="s">
        <v>6507</v>
      </c>
      <c r="AI387" s="37"/>
      <c r="AJ387" s="37" t="s">
        <v>6697</v>
      </c>
      <c r="AK387" s="37" t="s">
        <v>722</v>
      </c>
      <c r="AL387" s="37" t="str">
        <f>_xlfn.XLOOKUP(Table13[[#This Row],[Rabat Indywidualny]],'PC2 code'!A:A,'PC2 code'!B:B,0)</f>
        <v>00</v>
      </c>
    </row>
    <row r="388" spans="1:38" ht="15.75" customHeight="1" x14ac:dyDescent="0.35">
      <c r="A388" s="73" t="s">
        <v>5628</v>
      </c>
      <c r="B388" s="73" t="str">
        <f>TEXT(Table13[[#This Row],[Kod EAN 
(Sku)]],"0000000000000")</f>
        <v>3086123498549</v>
      </c>
      <c r="C388" s="78" t="str">
        <f>IF(AND(Table13[[#This Row],[Kod EAN 
(Szt)]]&lt;&gt;0,Table13[[#This Row],[Kod EAN 
(Szt)]]&lt;&gt;"0"),TEXT(Table13[[#This Row],[Kod EAN 
(Szt)]],"0000000000000"),"")</f>
        <v/>
      </c>
      <c r="D388" s="79" t="s">
        <v>1302</v>
      </c>
      <c r="E388" s="27" t="s">
        <v>7</v>
      </c>
      <c r="F388" s="28" t="s">
        <v>5959</v>
      </c>
      <c r="G388" s="29"/>
      <c r="H388" s="66">
        <v>45.83</v>
      </c>
      <c r="I388" s="67">
        <v>0.15</v>
      </c>
      <c r="J388" s="51">
        <f>Table13[[#This Row],[Cena Netto]]*(1-Table13[[#This Row],[Rabat Długoterminowy]])</f>
        <v>38.955500000000001</v>
      </c>
      <c r="K388" s="80">
        <f>IF(TRIM($D$8)='Payment Term'!A$1,1-(1-$D$9)*(1-2%),$D$9)</f>
        <v>0.25</v>
      </c>
      <c r="L388" s="35">
        <v>0.1</v>
      </c>
      <c r="M388" s="81">
        <f>1-(1-Table13[[#This Row],[Rabat Długoterminowy]])*(1-Table13[[#This Row],[Dodatkowy rabat kwartału (składany)]])</f>
        <v>0.23499999999999999</v>
      </c>
      <c r="N388" s="52">
        <v>0</v>
      </c>
      <c r="O388" s="31">
        <f>ROUND(Table13[[#This Row],[Cena Netto Po Rabacie Długoterminowym]]*(1-Table13[[#This Row],[Rabat Podstawowy]])*(1-Table13[[#This Row],[Dodatkowy rabat kwartału (składany)]])*(1-Table13[[#This Row],[Rabat Indywidualny]]),2)</f>
        <v>26.29</v>
      </c>
      <c r="P388" s="31">
        <f>Table13[[#This Row],[Сena SKU Po Wszystkich Rabatach]]/Table13[[#This Row],[Szt/
Opak.]]</f>
        <v>2.1908333333333334</v>
      </c>
      <c r="Q388" s="94" t="s">
        <v>2444</v>
      </c>
      <c r="R388" s="36" t="s">
        <v>6200</v>
      </c>
      <c r="S388" s="91">
        <f>IF(ISERROR(Table13[[#This Row],[W Inner]]),Table13[[#This Row],[W Outer]],IF(AND(Table13[[#This Row],[W Inner]]&gt;0,Table13[[#This Row],[W Inner]]&lt;&gt;"0"),Table13[[#This Row],[W Inner]],Table13[[#This Row],[W Outer]]))</f>
        <v>18</v>
      </c>
      <c r="T388" s="86"/>
      <c r="U3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8" s="49">
        <f>IF(Table13[[#This Row],[Zamówienie - Ilosc SKU '[Szt']]]=0,0,MOD(Table13[[#This Row],[Zamówienie - Ilosc SKU '[Szt']]],Table13[[#This Row],[Min. Ilość Zam. Sku]])-0.5)</f>
        <v>0</v>
      </c>
      <c r="W388" s="31">
        <f>Table13[[#This Row],[Сena SKU Po Wszystkich Rabatach]]*U388</f>
        <v>0</v>
      </c>
      <c r="X388" s="33" t="str">
        <f>IF(Table13[[#This Row],[Zamówienie - Ilosc SKU '[Szt']]]=0,"Niezamówione produkty","Zamówione produkty")</f>
        <v>Niezamówione produkty</v>
      </c>
      <c r="Y388" s="34" t="s">
        <v>90</v>
      </c>
      <c r="Z388" s="34">
        <v>18</v>
      </c>
      <c r="AA388" s="34">
        <v>306</v>
      </c>
      <c r="AB388" s="34">
        <v>1836</v>
      </c>
      <c r="AC388" s="34">
        <f>+Table13[[#This Row],[Na Palecie]]/Table13[[#This Row],[W Outer]]</f>
        <v>102</v>
      </c>
      <c r="AD388" s="34">
        <f>+Table13[[#This Row],[Na Palecie]]/Table13[[#This Row],[Na 
Warstwie]]</f>
        <v>6</v>
      </c>
      <c r="AE388" s="37" t="s">
        <v>1303</v>
      </c>
      <c r="AF388" s="37" t="s">
        <v>90</v>
      </c>
      <c r="AG388" s="37" t="s">
        <v>1304</v>
      </c>
      <c r="AH388" s="37" t="s">
        <v>1305</v>
      </c>
      <c r="AI388" s="37"/>
      <c r="AJ388" s="37" t="s">
        <v>6697</v>
      </c>
      <c r="AK388" s="37" t="s">
        <v>722</v>
      </c>
      <c r="AL388" s="37" t="str">
        <f>_xlfn.XLOOKUP(Table13[[#This Row],[Rabat Indywidualny]],'PC2 code'!A:A,'PC2 code'!B:B,0)</f>
        <v>00</v>
      </c>
    </row>
    <row r="389" spans="1:38" ht="15.75" customHeight="1" x14ac:dyDescent="0.35">
      <c r="A389" s="73" t="s">
        <v>5629</v>
      </c>
      <c r="B389" s="73" t="str">
        <f>TEXT(Table13[[#This Row],[Kod EAN 
(Sku)]],"0000000000000")</f>
        <v>3086123775565</v>
      </c>
      <c r="C389" s="78" t="str">
        <f>IF(AND(Table13[[#This Row],[Kod EAN 
(Szt)]]&lt;&gt;0,Table13[[#This Row],[Kod EAN 
(Szt)]]&lt;&gt;"0"),TEXT(Table13[[#This Row],[Kod EAN 
(Szt)]],"0000000000000"),"")</f>
        <v/>
      </c>
      <c r="D389" s="79" t="s">
        <v>6087</v>
      </c>
      <c r="E389" s="27" t="s">
        <v>7</v>
      </c>
      <c r="F389" s="28" t="s">
        <v>5959</v>
      </c>
      <c r="G389" s="29"/>
      <c r="H389" s="66">
        <v>22.83</v>
      </c>
      <c r="I389" s="67">
        <v>0.15</v>
      </c>
      <c r="J389" s="51">
        <f>Table13[[#This Row],[Cena Netto]]*(1-Table13[[#This Row],[Rabat Długoterminowy]])</f>
        <v>19.405499999999996</v>
      </c>
      <c r="K389" s="80">
        <f>IF(TRIM($D$8)='Payment Term'!A$1,1-(1-$D$9)*(1-2%),$D$9)</f>
        <v>0.25</v>
      </c>
      <c r="L389" s="35">
        <v>0.15</v>
      </c>
      <c r="M389" s="81">
        <f>1-(1-Table13[[#This Row],[Rabat Długoterminowy]])*(1-Table13[[#This Row],[Dodatkowy rabat kwartału (składany)]])</f>
        <v>0.27750000000000008</v>
      </c>
      <c r="N389" s="52">
        <v>0</v>
      </c>
      <c r="O389" s="31">
        <f>ROUND(Table13[[#This Row],[Cena Netto Po Rabacie Długoterminowym]]*(1-Table13[[#This Row],[Rabat Podstawowy]])*(1-Table13[[#This Row],[Dodatkowy rabat kwartału (składany)]])*(1-Table13[[#This Row],[Rabat Indywidualny]]),2)</f>
        <v>12.37</v>
      </c>
      <c r="P389" s="31">
        <f>Table13[[#This Row],[Сena SKU Po Wszystkich Rabatach]]/Table13[[#This Row],[Szt/
Opak.]]</f>
        <v>3.0924999999999998</v>
      </c>
      <c r="Q389" s="94" t="s">
        <v>6198</v>
      </c>
      <c r="R389" s="36" t="s">
        <v>6204</v>
      </c>
      <c r="S389" s="91" t="str">
        <f>IF(ISERROR(Table13[[#This Row],[W Inner]]),Table13[[#This Row],[W Outer]],IF(AND(Table13[[#This Row],[W Inner]]&gt;0,Table13[[#This Row],[W Inner]]&lt;&gt;"0"),Table13[[#This Row],[W Inner]],Table13[[#This Row],[W Outer]]))</f>
        <v>6</v>
      </c>
      <c r="T389" s="86"/>
      <c r="U3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89" s="49">
        <f>IF(Table13[[#This Row],[Zamówienie - Ilosc SKU '[Szt']]]=0,0,MOD(Table13[[#This Row],[Zamówienie - Ilosc SKU '[Szt']]],Table13[[#This Row],[Min. Ilość Zam. Sku]])-0.5)</f>
        <v>0</v>
      </c>
      <c r="W389" s="31">
        <f>Table13[[#This Row],[Сena SKU Po Wszystkich Rabatach]]*U389</f>
        <v>0</v>
      </c>
      <c r="X389" s="33" t="str">
        <f>IF(Table13[[#This Row],[Zamówienie - Ilosc SKU '[Szt']]]=0,"Niezamówione produkty","Zamówione produkty")</f>
        <v>Niezamówione produkty</v>
      </c>
      <c r="Y389" s="34" t="s">
        <v>6204</v>
      </c>
      <c r="Z389" s="34">
        <v>72</v>
      </c>
      <c r="AA389" s="34">
        <v>720</v>
      </c>
      <c r="AB389" s="34">
        <v>2160</v>
      </c>
      <c r="AC389" s="34">
        <f>+Table13[[#This Row],[Na Palecie]]/Table13[[#This Row],[W Outer]]</f>
        <v>30</v>
      </c>
      <c r="AD389" s="34">
        <f>+Table13[[#This Row],[Na Palecie]]/Table13[[#This Row],[Na 
Warstwie]]</f>
        <v>3</v>
      </c>
      <c r="AE389" s="37" t="s">
        <v>6272</v>
      </c>
      <c r="AF389" s="37" t="s">
        <v>90</v>
      </c>
      <c r="AG389" s="37" t="s">
        <v>6508</v>
      </c>
      <c r="AH389" s="37" t="s">
        <v>6509</v>
      </c>
      <c r="AI389" s="37"/>
      <c r="AJ389" s="37" t="s">
        <v>6697</v>
      </c>
      <c r="AK389" s="37" t="s">
        <v>722</v>
      </c>
      <c r="AL389" s="37" t="str">
        <f>_xlfn.XLOOKUP(Table13[[#This Row],[Rabat Indywidualny]],'PC2 code'!A:A,'PC2 code'!B:B,0)</f>
        <v>00</v>
      </c>
    </row>
    <row r="390" spans="1:38" ht="15.75" customHeight="1" x14ac:dyDescent="0.35">
      <c r="A390" s="73" t="s">
        <v>5630</v>
      </c>
      <c r="B390" s="73" t="str">
        <f>TEXT(Table13[[#This Row],[Kod EAN 
(Sku)]],"0000000000000")</f>
        <v>3086123775633</v>
      </c>
      <c r="C390" s="78" t="str">
        <f>IF(AND(Table13[[#This Row],[Kod EAN 
(Szt)]]&lt;&gt;0,Table13[[#This Row],[Kod EAN 
(Szt)]]&lt;&gt;"0"),TEXT(Table13[[#This Row],[Kod EAN 
(Szt)]],"0000000000000"),"")</f>
        <v/>
      </c>
      <c r="D390" s="79" t="s">
        <v>6088</v>
      </c>
      <c r="E390" s="27" t="s">
        <v>7</v>
      </c>
      <c r="F390" s="28" t="s">
        <v>5959</v>
      </c>
      <c r="G390" s="29"/>
      <c r="H390" s="66">
        <v>41.09</v>
      </c>
      <c r="I390" s="67">
        <v>0.15</v>
      </c>
      <c r="J390" s="51">
        <f>Table13[[#This Row],[Cena Netto]]*(1-Table13[[#This Row],[Rabat Długoterminowy]])</f>
        <v>34.926500000000004</v>
      </c>
      <c r="K390" s="80">
        <f>IF(TRIM($D$8)='Payment Term'!A$1,1-(1-$D$9)*(1-2%),$D$9)</f>
        <v>0.25</v>
      </c>
      <c r="L390" s="35">
        <v>0.15</v>
      </c>
      <c r="M390" s="81">
        <f>1-(1-Table13[[#This Row],[Rabat Długoterminowy]])*(1-Table13[[#This Row],[Dodatkowy rabat kwartału (składany)]])</f>
        <v>0.27750000000000008</v>
      </c>
      <c r="N390" s="52">
        <v>0</v>
      </c>
      <c r="O390" s="31">
        <f>ROUND(Table13[[#This Row],[Cena Netto Po Rabacie Długoterminowym]]*(1-Table13[[#This Row],[Rabat Podstawowy]])*(1-Table13[[#This Row],[Dodatkowy rabat kwartału (składany)]])*(1-Table13[[#This Row],[Rabat Indywidualny]]),2)</f>
        <v>22.27</v>
      </c>
      <c r="P390" s="31">
        <f>Table13[[#This Row],[Сena SKU Po Wszystkich Rabatach]]/Table13[[#This Row],[Szt/
Opak.]]</f>
        <v>2.7837499999999999</v>
      </c>
      <c r="Q390" s="94" t="s">
        <v>6199</v>
      </c>
      <c r="R390" s="36" t="s">
        <v>6204</v>
      </c>
      <c r="S390" s="91" t="str">
        <f>IF(ISERROR(Table13[[#This Row],[W Inner]]),Table13[[#This Row],[W Outer]],IF(AND(Table13[[#This Row],[W Inner]]&gt;0,Table13[[#This Row],[W Inner]]&lt;&gt;"0"),Table13[[#This Row],[W Inner]],Table13[[#This Row],[W Outer]]))</f>
        <v>6</v>
      </c>
      <c r="T390" s="86"/>
      <c r="U3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0" s="49">
        <f>IF(Table13[[#This Row],[Zamówienie - Ilosc SKU '[Szt']]]=0,0,MOD(Table13[[#This Row],[Zamówienie - Ilosc SKU '[Szt']]],Table13[[#This Row],[Min. Ilość Zam. Sku]])-0.5)</f>
        <v>0</v>
      </c>
      <c r="W390" s="31">
        <f>Table13[[#This Row],[Сena SKU Po Wszystkich Rabatach]]*U390</f>
        <v>0</v>
      </c>
      <c r="X390" s="33" t="str">
        <f>IF(Table13[[#This Row],[Zamówienie - Ilosc SKU '[Szt']]]=0,"Niezamówione produkty","Zamówione produkty")</f>
        <v>Niezamówione produkty</v>
      </c>
      <c r="Y390" s="34" t="s">
        <v>6204</v>
      </c>
      <c r="Z390" s="34">
        <v>36</v>
      </c>
      <c r="AA390" s="34">
        <v>324</v>
      </c>
      <c r="AB390" s="34">
        <v>972</v>
      </c>
      <c r="AC390" s="34">
        <f>+Table13[[#This Row],[Na Palecie]]/Table13[[#This Row],[W Outer]]</f>
        <v>27</v>
      </c>
      <c r="AD390" s="34">
        <f>+Table13[[#This Row],[Na Palecie]]/Table13[[#This Row],[Na 
Warstwie]]</f>
        <v>3</v>
      </c>
      <c r="AE390" s="37" t="s">
        <v>6273</v>
      </c>
      <c r="AF390" s="37" t="s">
        <v>90</v>
      </c>
      <c r="AG390" s="37" t="s">
        <v>6510</v>
      </c>
      <c r="AH390" s="37" t="s">
        <v>6511</v>
      </c>
      <c r="AI390" s="37"/>
      <c r="AJ390" s="37" t="s">
        <v>6697</v>
      </c>
      <c r="AK390" s="37" t="s">
        <v>722</v>
      </c>
      <c r="AL390" s="37" t="str">
        <f>_xlfn.XLOOKUP(Table13[[#This Row],[Rabat Indywidualny]],'PC2 code'!A:A,'PC2 code'!B:B,0)</f>
        <v>00</v>
      </c>
    </row>
    <row r="391" spans="1:38" ht="15.75" customHeight="1" x14ac:dyDescent="0.35">
      <c r="A391" s="73" t="s">
        <v>5631</v>
      </c>
      <c r="B391" s="73" t="str">
        <f>TEXT(Table13[[#This Row],[Kod EAN 
(Sku)]],"0000000000000")</f>
        <v>3086123775626</v>
      </c>
      <c r="C391" s="78" t="str">
        <f>IF(AND(Table13[[#This Row],[Kod EAN 
(Szt)]]&lt;&gt;0,Table13[[#This Row],[Kod EAN 
(Szt)]]&lt;&gt;"0"),TEXT(Table13[[#This Row],[Kod EAN 
(Szt)]],"0000000000000"),"")</f>
        <v/>
      </c>
      <c r="D391" s="79" t="s">
        <v>6089</v>
      </c>
      <c r="E391" s="27" t="s">
        <v>7</v>
      </c>
      <c r="F391" s="28" t="s">
        <v>5959</v>
      </c>
      <c r="G391" s="29"/>
      <c r="H391" s="66">
        <v>41.09</v>
      </c>
      <c r="I391" s="67">
        <v>0.15</v>
      </c>
      <c r="J391" s="51">
        <f>Table13[[#This Row],[Cena Netto]]*(1-Table13[[#This Row],[Rabat Długoterminowy]])</f>
        <v>34.926500000000004</v>
      </c>
      <c r="K391" s="80">
        <f>IF(TRIM($D$8)='Payment Term'!A$1,1-(1-$D$9)*(1-2%),$D$9)</f>
        <v>0.25</v>
      </c>
      <c r="L391" s="35">
        <v>0.15</v>
      </c>
      <c r="M391" s="81">
        <f>1-(1-Table13[[#This Row],[Rabat Długoterminowy]])*(1-Table13[[#This Row],[Dodatkowy rabat kwartału (składany)]])</f>
        <v>0.27750000000000008</v>
      </c>
      <c r="N391" s="52">
        <v>0</v>
      </c>
      <c r="O391" s="31">
        <f>ROUND(Table13[[#This Row],[Cena Netto Po Rabacie Długoterminowym]]*(1-Table13[[#This Row],[Rabat Podstawowy]])*(1-Table13[[#This Row],[Dodatkowy rabat kwartału (składany)]])*(1-Table13[[#This Row],[Rabat Indywidualny]]),2)</f>
        <v>22.27</v>
      </c>
      <c r="P391" s="31">
        <f>Table13[[#This Row],[Сena SKU Po Wszystkich Rabatach]]/Table13[[#This Row],[Szt/
Opak.]]</f>
        <v>2.7837499999999999</v>
      </c>
      <c r="Q391" s="94" t="s">
        <v>6199</v>
      </c>
      <c r="R391" s="36" t="s">
        <v>6204</v>
      </c>
      <c r="S391" s="91" t="str">
        <f>IF(ISERROR(Table13[[#This Row],[W Inner]]),Table13[[#This Row],[W Outer]],IF(AND(Table13[[#This Row],[W Inner]]&gt;0,Table13[[#This Row],[W Inner]]&lt;&gt;"0"),Table13[[#This Row],[W Inner]],Table13[[#This Row],[W Outer]]))</f>
        <v>6</v>
      </c>
      <c r="T391" s="86"/>
      <c r="U3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1" s="49">
        <f>IF(Table13[[#This Row],[Zamówienie - Ilosc SKU '[Szt']]]=0,0,MOD(Table13[[#This Row],[Zamówienie - Ilosc SKU '[Szt']]],Table13[[#This Row],[Min. Ilość Zam. Sku]])-0.5)</f>
        <v>0</v>
      </c>
      <c r="W391" s="31">
        <f>Table13[[#This Row],[Сena SKU Po Wszystkich Rabatach]]*U391</f>
        <v>0</v>
      </c>
      <c r="X391" s="33" t="str">
        <f>IF(Table13[[#This Row],[Zamówienie - Ilosc SKU '[Szt']]]=0,"Niezamówione produkty","Zamówione produkty")</f>
        <v>Niezamówione produkty</v>
      </c>
      <c r="Y391" s="34" t="s">
        <v>6204</v>
      </c>
      <c r="Z391" s="34">
        <v>36</v>
      </c>
      <c r="AA391" s="34">
        <v>324</v>
      </c>
      <c r="AB391" s="34">
        <v>972</v>
      </c>
      <c r="AC391" s="34">
        <f>+Table13[[#This Row],[Na Palecie]]/Table13[[#This Row],[W Outer]]</f>
        <v>27</v>
      </c>
      <c r="AD391" s="34">
        <f>+Table13[[#This Row],[Na Palecie]]/Table13[[#This Row],[Na 
Warstwie]]</f>
        <v>3</v>
      </c>
      <c r="AE391" s="37" t="s">
        <v>6274</v>
      </c>
      <c r="AF391" s="37" t="s">
        <v>90</v>
      </c>
      <c r="AG391" s="37" t="s">
        <v>6512</v>
      </c>
      <c r="AH391" s="37" t="s">
        <v>6513</v>
      </c>
      <c r="AI391" s="37"/>
      <c r="AJ391" s="37" t="s">
        <v>6697</v>
      </c>
      <c r="AK391" s="37" t="s">
        <v>722</v>
      </c>
      <c r="AL391" s="37" t="str">
        <f>_xlfn.XLOOKUP(Table13[[#This Row],[Rabat Indywidualny]],'PC2 code'!A:A,'PC2 code'!B:B,0)</f>
        <v>00</v>
      </c>
    </row>
    <row r="392" spans="1:38" ht="15.75" customHeight="1" x14ac:dyDescent="0.35">
      <c r="A392" s="73" t="s">
        <v>5632</v>
      </c>
      <c r="B392" s="73" t="str">
        <f>TEXT(Table13[[#This Row],[Kod EAN 
(Sku)]],"0000000000000")</f>
        <v>3086123775572</v>
      </c>
      <c r="C392" s="78" t="str">
        <f>IF(AND(Table13[[#This Row],[Kod EAN 
(Szt)]]&lt;&gt;0,Table13[[#This Row],[Kod EAN 
(Szt)]]&lt;&gt;"0"),TEXT(Table13[[#This Row],[Kod EAN 
(Szt)]],"0000000000000"),"")</f>
        <v/>
      </c>
      <c r="D392" s="79" t="s">
        <v>6090</v>
      </c>
      <c r="E392" s="27" t="s">
        <v>7</v>
      </c>
      <c r="F392" s="28" t="s">
        <v>5959</v>
      </c>
      <c r="G392" s="29"/>
      <c r="H392" s="66">
        <v>91.31</v>
      </c>
      <c r="I392" s="67">
        <v>0.15</v>
      </c>
      <c r="J392" s="51">
        <f>Table13[[#This Row],[Cena Netto]]*(1-Table13[[#This Row],[Rabat Długoterminowy]])</f>
        <v>77.613500000000002</v>
      </c>
      <c r="K392" s="80">
        <f>IF(TRIM($D$8)='Payment Term'!A$1,1-(1-$D$9)*(1-2%),$D$9)</f>
        <v>0.25</v>
      </c>
      <c r="L392" s="35">
        <v>0.15</v>
      </c>
      <c r="M392" s="81">
        <f>1-(1-Table13[[#This Row],[Rabat Długoterminowy]])*(1-Table13[[#This Row],[Dodatkowy rabat kwartału (składany)]])</f>
        <v>0.27750000000000008</v>
      </c>
      <c r="N392" s="52">
        <v>0</v>
      </c>
      <c r="O392" s="31">
        <f>ROUND(Table13[[#This Row],[Cena Netto Po Rabacie Długoterminowym]]*(1-Table13[[#This Row],[Rabat Podstawowy]])*(1-Table13[[#This Row],[Dodatkowy rabat kwartału (składany)]])*(1-Table13[[#This Row],[Rabat Indywidualny]]),2)</f>
        <v>49.48</v>
      </c>
      <c r="P392" s="31">
        <f>Table13[[#This Row],[Сena SKU Po Wszystkich Rabatach]]/Table13[[#This Row],[Szt/
Opak.]]</f>
        <v>2.4739999999999998</v>
      </c>
      <c r="Q392" s="94" t="s">
        <v>2460</v>
      </c>
      <c r="R392" s="36" t="s">
        <v>6198</v>
      </c>
      <c r="S392" s="91" t="str">
        <f>IF(ISERROR(Table13[[#This Row],[W Inner]]),Table13[[#This Row],[W Outer]],IF(AND(Table13[[#This Row],[W Inner]]&gt;0,Table13[[#This Row],[W Inner]]&lt;&gt;"0"),Table13[[#This Row],[W Inner]],Table13[[#This Row],[W Outer]]))</f>
        <v>4</v>
      </c>
      <c r="T392" s="86"/>
      <c r="U3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2" s="49">
        <f>IF(Table13[[#This Row],[Zamówienie - Ilosc SKU '[Szt']]]=0,0,MOD(Table13[[#This Row],[Zamówienie - Ilosc SKU '[Szt']]],Table13[[#This Row],[Min. Ilość Zam. Sku]])-0.5)</f>
        <v>0</v>
      </c>
      <c r="W392" s="31">
        <f>Table13[[#This Row],[Сena SKU Po Wszystkich Rabatach]]*U392</f>
        <v>0</v>
      </c>
      <c r="X392" s="33" t="str">
        <f>IF(Table13[[#This Row],[Zamówienie - Ilosc SKU '[Szt']]]=0,"Niezamówione produkty","Zamówione produkty")</f>
        <v>Niezamówione produkty</v>
      </c>
      <c r="Y392" s="34" t="s">
        <v>6198</v>
      </c>
      <c r="Z392" s="34">
        <v>24</v>
      </c>
      <c r="AA392" s="34">
        <v>144</v>
      </c>
      <c r="AB392" s="34">
        <v>576</v>
      </c>
      <c r="AC392" s="34">
        <f>+Table13[[#This Row],[Na Palecie]]/Table13[[#This Row],[W Outer]]</f>
        <v>24</v>
      </c>
      <c r="AD392" s="34">
        <f>+Table13[[#This Row],[Na Palecie]]/Table13[[#This Row],[Na 
Warstwie]]</f>
        <v>4</v>
      </c>
      <c r="AE392" s="37" t="s">
        <v>6275</v>
      </c>
      <c r="AF392" s="37" t="s">
        <v>90</v>
      </c>
      <c r="AG392" s="37" t="s">
        <v>6514</v>
      </c>
      <c r="AH392" s="37" t="s">
        <v>6515</v>
      </c>
      <c r="AI392" s="37"/>
      <c r="AJ392" s="37" t="s">
        <v>6697</v>
      </c>
      <c r="AK392" s="37" t="s">
        <v>722</v>
      </c>
      <c r="AL392" s="37" t="str">
        <f>_xlfn.XLOOKUP(Table13[[#This Row],[Rabat Indywidualny]],'PC2 code'!A:A,'PC2 code'!B:B,0)</f>
        <v>00</v>
      </c>
    </row>
    <row r="393" spans="1:38" ht="15.75" customHeight="1" x14ac:dyDescent="0.35">
      <c r="A393" s="73" t="s">
        <v>5633</v>
      </c>
      <c r="B393" s="73" t="str">
        <f>TEXT(Table13[[#This Row],[Kod EAN 
(Sku)]],"0000000000000")</f>
        <v>3086123776104</v>
      </c>
      <c r="C393" s="78" t="str">
        <f>IF(AND(Table13[[#This Row],[Kod EAN 
(Szt)]]&lt;&gt;0,Table13[[#This Row],[Kod EAN 
(Szt)]]&lt;&gt;"0"),TEXT(Table13[[#This Row],[Kod EAN 
(Szt)]],"0000000000000"),"")</f>
        <v>3086123775336</v>
      </c>
      <c r="D393" s="79" t="s">
        <v>6091</v>
      </c>
      <c r="E393" s="27" t="s">
        <v>7</v>
      </c>
      <c r="F393" s="28" t="s">
        <v>5959</v>
      </c>
      <c r="G393" s="29"/>
      <c r="H393" s="66">
        <v>58.21</v>
      </c>
      <c r="I393" s="67">
        <v>0.15</v>
      </c>
      <c r="J393" s="51">
        <f>Table13[[#This Row],[Cena Netto]]*(1-Table13[[#This Row],[Rabat Długoterminowy]])</f>
        <v>49.478499999999997</v>
      </c>
      <c r="K393" s="80">
        <f>IF(TRIM($D$8)='Payment Term'!A$1,1-(1-$D$9)*(1-2%),$D$9)</f>
        <v>0.25</v>
      </c>
      <c r="L393" s="35">
        <v>0.15</v>
      </c>
      <c r="M393" s="81">
        <f>1-(1-Table13[[#This Row],[Rabat Długoterminowy]])*(1-Table13[[#This Row],[Dodatkowy rabat kwartału (składany)]])</f>
        <v>0.27750000000000008</v>
      </c>
      <c r="N393" s="52">
        <v>0</v>
      </c>
      <c r="O393" s="31">
        <f>ROUND(Table13[[#This Row],[Cena Netto Po Rabacie Długoterminowym]]*(1-Table13[[#This Row],[Rabat Podstawowy]])*(1-Table13[[#This Row],[Dodatkowy rabat kwartału (składany)]])*(1-Table13[[#This Row],[Rabat Indywidualny]]),2)</f>
        <v>31.54</v>
      </c>
      <c r="P393" s="31">
        <f>Table13[[#This Row],[Сena SKU Po Wszystkich Rabatach]]/Table13[[#This Row],[Szt/
Opak.]]</f>
        <v>2.6283333333333334</v>
      </c>
      <c r="Q393" s="94" t="s">
        <v>2444</v>
      </c>
      <c r="R393" s="36" t="s">
        <v>6200</v>
      </c>
      <c r="S393" s="91">
        <f>IF(ISERROR(Table13[[#This Row],[W Inner]]),Table13[[#This Row],[W Outer]],IF(AND(Table13[[#This Row],[W Inner]]&gt;0,Table13[[#This Row],[W Inner]]&lt;&gt;"0"),Table13[[#This Row],[W Inner]],Table13[[#This Row],[W Outer]]))</f>
        <v>36</v>
      </c>
      <c r="T393" s="86"/>
      <c r="U3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3" s="49">
        <f>IF(Table13[[#This Row],[Zamówienie - Ilosc SKU '[Szt']]]=0,0,MOD(Table13[[#This Row],[Zamówienie - Ilosc SKU '[Szt']]],Table13[[#This Row],[Min. Ilość Zam. Sku]])-0.5)</f>
        <v>0</v>
      </c>
      <c r="W393" s="31">
        <f>Table13[[#This Row],[Сena SKU Po Wszystkich Rabatach]]*U393</f>
        <v>0</v>
      </c>
      <c r="X393" s="33" t="str">
        <f>IF(Table13[[#This Row],[Zamówienie - Ilosc SKU '[Szt']]]=0,"Niezamówione produkty","Zamówione produkty")</f>
        <v>Niezamówione produkty</v>
      </c>
      <c r="Y393" s="34" t="s">
        <v>90</v>
      </c>
      <c r="Z393" s="34">
        <v>36</v>
      </c>
      <c r="AA393" s="34">
        <v>288</v>
      </c>
      <c r="AB393" s="34">
        <v>1152</v>
      </c>
      <c r="AC393" s="34">
        <f>+Table13[[#This Row],[Na Palecie]]/Table13[[#This Row],[W Outer]]</f>
        <v>32</v>
      </c>
      <c r="AD393" s="34">
        <f>+Table13[[#This Row],[Na Palecie]]/Table13[[#This Row],[Na 
Warstwie]]</f>
        <v>4</v>
      </c>
      <c r="AE393" s="37" t="s">
        <v>6276</v>
      </c>
      <c r="AF393" s="37" t="s">
        <v>6324</v>
      </c>
      <c r="AG393" s="37" t="s">
        <v>6516</v>
      </c>
      <c r="AH393" s="37" t="s">
        <v>6517</v>
      </c>
      <c r="AI393" s="37"/>
      <c r="AJ393" s="37" t="s">
        <v>6697</v>
      </c>
      <c r="AK393" s="37" t="s">
        <v>722</v>
      </c>
      <c r="AL393" s="37" t="str">
        <f>_xlfn.XLOOKUP(Table13[[#This Row],[Rabat Indywidualny]],'PC2 code'!A:A,'PC2 code'!B:B,0)</f>
        <v>00</v>
      </c>
    </row>
    <row r="394" spans="1:38" ht="15.75" customHeight="1" x14ac:dyDescent="0.35">
      <c r="A394" s="73" t="s">
        <v>5634</v>
      </c>
      <c r="B394" s="73" t="str">
        <f>TEXT(Table13[[#This Row],[Kod EAN 
(Sku)]],"0000000000000")</f>
        <v>3086123775589</v>
      </c>
      <c r="C394" s="78" t="str">
        <f>IF(AND(Table13[[#This Row],[Kod EAN 
(Szt)]]&lt;&gt;0,Table13[[#This Row],[Kod EAN 
(Szt)]]&lt;&gt;"0"),TEXT(Table13[[#This Row],[Kod EAN 
(Szt)]],"0000000000000"),"")</f>
        <v>3086123775329</v>
      </c>
      <c r="D394" s="79" t="s">
        <v>6092</v>
      </c>
      <c r="E394" s="27" t="s">
        <v>7</v>
      </c>
      <c r="F394" s="28" t="s">
        <v>5959</v>
      </c>
      <c r="G394" s="29"/>
      <c r="H394" s="66">
        <v>58.21</v>
      </c>
      <c r="I394" s="67">
        <v>0.15</v>
      </c>
      <c r="J394" s="51">
        <f>Table13[[#This Row],[Cena Netto]]*(1-Table13[[#This Row],[Rabat Długoterminowy]])</f>
        <v>49.478499999999997</v>
      </c>
      <c r="K394" s="80">
        <f>IF(TRIM($D$8)='Payment Term'!A$1,1-(1-$D$9)*(1-2%),$D$9)</f>
        <v>0.25</v>
      </c>
      <c r="L394" s="35">
        <v>0.15</v>
      </c>
      <c r="M394" s="81">
        <f>1-(1-Table13[[#This Row],[Rabat Długoterminowy]])*(1-Table13[[#This Row],[Dodatkowy rabat kwartału (składany)]])</f>
        <v>0.27750000000000008</v>
      </c>
      <c r="N394" s="52">
        <v>0</v>
      </c>
      <c r="O394" s="31">
        <f>ROUND(Table13[[#This Row],[Cena Netto Po Rabacie Długoterminowym]]*(1-Table13[[#This Row],[Rabat Podstawowy]])*(1-Table13[[#This Row],[Dodatkowy rabat kwartału (składany)]])*(1-Table13[[#This Row],[Rabat Indywidualny]]),2)</f>
        <v>31.54</v>
      </c>
      <c r="P394" s="31">
        <f>Table13[[#This Row],[Сena SKU Po Wszystkich Rabatach]]/Table13[[#This Row],[Szt/
Opak.]]</f>
        <v>2.6283333333333334</v>
      </c>
      <c r="Q394" s="94" t="s">
        <v>2444</v>
      </c>
      <c r="R394" s="36" t="s">
        <v>6200</v>
      </c>
      <c r="S394" s="91">
        <f>IF(ISERROR(Table13[[#This Row],[W Inner]]),Table13[[#This Row],[W Outer]],IF(AND(Table13[[#This Row],[W Inner]]&gt;0,Table13[[#This Row],[W Inner]]&lt;&gt;"0"),Table13[[#This Row],[W Inner]],Table13[[#This Row],[W Outer]]))</f>
        <v>36</v>
      </c>
      <c r="T394" s="86"/>
      <c r="U3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4" s="49">
        <f>IF(Table13[[#This Row],[Zamówienie - Ilosc SKU '[Szt']]]=0,0,MOD(Table13[[#This Row],[Zamówienie - Ilosc SKU '[Szt']]],Table13[[#This Row],[Min. Ilość Zam. Sku]])-0.5)</f>
        <v>0</v>
      </c>
      <c r="W394" s="31">
        <f>Table13[[#This Row],[Сena SKU Po Wszystkich Rabatach]]*U394</f>
        <v>0</v>
      </c>
      <c r="X394" s="33" t="str">
        <f>IF(Table13[[#This Row],[Zamówienie - Ilosc SKU '[Szt']]]=0,"Niezamówione produkty","Zamówione produkty")</f>
        <v>Niezamówione produkty</v>
      </c>
      <c r="Y394" s="34" t="s">
        <v>90</v>
      </c>
      <c r="Z394" s="34">
        <v>36</v>
      </c>
      <c r="AA394" s="34">
        <v>288</v>
      </c>
      <c r="AB394" s="34">
        <v>1152</v>
      </c>
      <c r="AC394" s="34">
        <f>+Table13[[#This Row],[Na Palecie]]/Table13[[#This Row],[W Outer]]</f>
        <v>32</v>
      </c>
      <c r="AD394" s="34">
        <f>+Table13[[#This Row],[Na Palecie]]/Table13[[#This Row],[Na 
Warstwie]]</f>
        <v>4</v>
      </c>
      <c r="AE394" s="37" t="s">
        <v>6277</v>
      </c>
      <c r="AF394" s="37" t="s">
        <v>6325</v>
      </c>
      <c r="AG394" s="37" t="s">
        <v>6518</v>
      </c>
      <c r="AH394" s="37" t="s">
        <v>6519</v>
      </c>
      <c r="AI394" s="37"/>
      <c r="AJ394" s="37" t="s">
        <v>6697</v>
      </c>
      <c r="AK394" s="37" t="s">
        <v>722</v>
      </c>
      <c r="AL394" s="37" t="str">
        <f>_xlfn.XLOOKUP(Table13[[#This Row],[Rabat Indywidualny]],'PC2 code'!A:A,'PC2 code'!B:B,0)</f>
        <v>00</v>
      </c>
    </row>
    <row r="395" spans="1:38" ht="15.75" customHeight="1" x14ac:dyDescent="0.35">
      <c r="A395" s="73" t="s">
        <v>5635</v>
      </c>
      <c r="B395" s="73" t="str">
        <f>TEXT(Table13[[#This Row],[Kod EAN 
(Sku)]],"0000000000000")</f>
        <v>3086123775596</v>
      </c>
      <c r="C395" s="78" t="str">
        <f>IF(AND(Table13[[#This Row],[Kod EAN 
(Szt)]]&lt;&gt;0,Table13[[#This Row],[Kod EAN 
(Szt)]]&lt;&gt;"0"),TEXT(Table13[[#This Row],[Kod EAN 
(Szt)]],"0000000000000"),"")</f>
        <v/>
      </c>
      <c r="D395" s="79" t="s">
        <v>6093</v>
      </c>
      <c r="E395" s="27" t="s">
        <v>7</v>
      </c>
      <c r="F395" s="28" t="s">
        <v>5959</v>
      </c>
      <c r="G395" s="29"/>
      <c r="H395" s="66">
        <v>58.21</v>
      </c>
      <c r="I395" s="67">
        <v>0.15</v>
      </c>
      <c r="J395" s="51">
        <f>Table13[[#This Row],[Cena Netto]]*(1-Table13[[#This Row],[Rabat Długoterminowy]])</f>
        <v>49.478499999999997</v>
      </c>
      <c r="K395" s="80">
        <f>IF(TRIM($D$8)='Payment Term'!A$1,1-(1-$D$9)*(1-2%),$D$9)</f>
        <v>0.25</v>
      </c>
      <c r="L395" s="35">
        <v>0.15</v>
      </c>
      <c r="M395" s="81">
        <f>1-(1-Table13[[#This Row],[Rabat Długoterminowy]])*(1-Table13[[#This Row],[Dodatkowy rabat kwartału (składany)]])</f>
        <v>0.27750000000000008</v>
      </c>
      <c r="N395" s="52">
        <v>0</v>
      </c>
      <c r="O395" s="31">
        <f>ROUND(Table13[[#This Row],[Cena Netto Po Rabacie Długoterminowym]]*(1-Table13[[#This Row],[Rabat Podstawowy]])*(1-Table13[[#This Row],[Dodatkowy rabat kwartału (składany)]])*(1-Table13[[#This Row],[Rabat Indywidualny]]),2)</f>
        <v>31.54</v>
      </c>
      <c r="P395" s="31">
        <f>Table13[[#This Row],[Сena SKU Po Wszystkich Rabatach]]/Table13[[#This Row],[Szt/
Opak.]]</f>
        <v>2.6283333333333334</v>
      </c>
      <c r="Q395" s="94" t="s">
        <v>2444</v>
      </c>
      <c r="R395" s="36" t="s">
        <v>6200</v>
      </c>
      <c r="S395" s="91">
        <f>IF(ISERROR(Table13[[#This Row],[W Inner]]),Table13[[#This Row],[W Outer]],IF(AND(Table13[[#This Row],[W Inner]]&gt;0,Table13[[#This Row],[W Inner]]&lt;&gt;"0"),Table13[[#This Row],[W Inner]],Table13[[#This Row],[W Outer]]))</f>
        <v>36</v>
      </c>
      <c r="T395" s="86"/>
      <c r="U3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5" s="49">
        <f>IF(Table13[[#This Row],[Zamówienie - Ilosc SKU '[Szt']]]=0,0,MOD(Table13[[#This Row],[Zamówienie - Ilosc SKU '[Szt']]],Table13[[#This Row],[Min. Ilość Zam. Sku]])-0.5)</f>
        <v>0</v>
      </c>
      <c r="W395" s="31">
        <f>Table13[[#This Row],[Сena SKU Po Wszystkich Rabatach]]*U395</f>
        <v>0</v>
      </c>
      <c r="X395" s="33" t="str">
        <f>IF(Table13[[#This Row],[Zamówienie - Ilosc SKU '[Szt']]]=0,"Niezamówione produkty","Zamówione produkty")</f>
        <v>Niezamówione produkty</v>
      </c>
      <c r="Y395" s="34" t="s">
        <v>90</v>
      </c>
      <c r="Z395" s="34">
        <v>36</v>
      </c>
      <c r="AA395" s="34">
        <v>288</v>
      </c>
      <c r="AB395" s="34">
        <v>1152</v>
      </c>
      <c r="AC395" s="34">
        <f>+Table13[[#This Row],[Na Palecie]]/Table13[[#This Row],[W Outer]]</f>
        <v>32</v>
      </c>
      <c r="AD395" s="34">
        <f>+Table13[[#This Row],[Na Palecie]]/Table13[[#This Row],[Na 
Warstwie]]</f>
        <v>4</v>
      </c>
      <c r="AE395" s="37" t="s">
        <v>6278</v>
      </c>
      <c r="AF395" s="37" t="s">
        <v>90</v>
      </c>
      <c r="AG395" s="37" t="s">
        <v>6520</v>
      </c>
      <c r="AH395" s="37" t="s">
        <v>6521</v>
      </c>
      <c r="AI395" s="37"/>
      <c r="AJ395" s="37" t="s">
        <v>6697</v>
      </c>
      <c r="AK395" s="37" t="s">
        <v>722</v>
      </c>
      <c r="AL395" s="37" t="str">
        <f>_xlfn.XLOOKUP(Table13[[#This Row],[Rabat Indywidualny]],'PC2 code'!A:A,'PC2 code'!B:B,0)</f>
        <v>00</v>
      </c>
    </row>
    <row r="396" spans="1:38" ht="15.75" customHeight="1" x14ac:dyDescent="0.35">
      <c r="A396" s="73" t="s">
        <v>5636</v>
      </c>
      <c r="B396" s="73" t="str">
        <f>TEXT(Table13[[#This Row],[Kod EAN 
(Sku)]],"0000000000000")</f>
        <v>3086123504127</v>
      </c>
      <c r="C396" s="78" t="str">
        <f>IF(AND(Table13[[#This Row],[Kod EAN 
(Szt)]]&lt;&gt;0,Table13[[#This Row],[Kod EAN 
(Szt)]]&lt;&gt;"0"),TEXT(Table13[[#This Row],[Kod EAN 
(Szt)]],"0000000000000"),"")</f>
        <v/>
      </c>
      <c r="D396" s="79" t="s">
        <v>1306</v>
      </c>
      <c r="E396" s="27" t="s">
        <v>7</v>
      </c>
      <c r="F396" s="28" t="s">
        <v>5959</v>
      </c>
      <c r="G396" s="29"/>
      <c r="H396" s="66">
        <v>11.29</v>
      </c>
      <c r="I396" s="67"/>
      <c r="J396" s="51">
        <f>Table13[[#This Row],[Cena Netto]]*(1-Table13[[#This Row],[Rabat Długoterminowy]])</f>
        <v>11.29</v>
      </c>
      <c r="K396" s="80">
        <f>IF(TRIM($D$8)='Payment Term'!A$1,1-(1-$D$9)*(1-2%),$D$9)</f>
        <v>0.25</v>
      </c>
      <c r="L396" s="35">
        <v>0.1</v>
      </c>
      <c r="M396" s="81">
        <f>1-(1-Table13[[#This Row],[Rabat Długoterminowy]])*(1-Table13[[#This Row],[Dodatkowy rabat kwartału (składany)]])</f>
        <v>9.9999999999999978E-2</v>
      </c>
      <c r="N396" s="52">
        <v>0</v>
      </c>
      <c r="O396" s="31">
        <f>ROUND(Table13[[#This Row],[Cena Netto Po Rabacie Długoterminowym]]*(1-Table13[[#This Row],[Rabat Podstawowy]])*(1-Table13[[#This Row],[Dodatkowy rabat kwartału (składany)]])*(1-Table13[[#This Row],[Rabat Indywidualny]]),2)</f>
        <v>7.62</v>
      </c>
      <c r="P396" s="31">
        <f>Table13[[#This Row],[Сena SKU Po Wszystkich Rabatach]]/Table13[[#This Row],[Szt/
Opak.]]</f>
        <v>1.905</v>
      </c>
      <c r="Q396" s="94" t="s">
        <v>6198</v>
      </c>
      <c r="R396" s="36" t="s">
        <v>2460</v>
      </c>
      <c r="S396" s="91">
        <f>IF(ISERROR(Table13[[#This Row],[W Inner]]),Table13[[#This Row],[W Outer]],IF(AND(Table13[[#This Row],[W Inner]]&gt;0,Table13[[#This Row],[W Inner]]&lt;&gt;"0"),Table13[[#This Row],[W Inner]],Table13[[#This Row],[W Outer]]))</f>
        <v>20</v>
      </c>
      <c r="T396" s="86"/>
      <c r="U3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6" s="49">
        <f>IF(Table13[[#This Row],[Zamówienie - Ilosc SKU '[Szt']]]=0,0,MOD(Table13[[#This Row],[Zamówienie - Ilosc SKU '[Szt']]],Table13[[#This Row],[Min. Ilość Zam. Sku]])-0.5)</f>
        <v>0</v>
      </c>
      <c r="W396" s="31">
        <f>Table13[[#This Row],[Сena SKU Po Wszystkich Rabatach]]*U396</f>
        <v>0</v>
      </c>
      <c r="X396" s="33" t="str">
        <f>IF(Table13[[#This Row],[Zamówienie - Ilosc SKU '[Szt']]]=0,"Niezamówione produkty","Zamówione produkty")</f>
        <v>Niezamówione produkty</v>
      </c>
      <c r="Y396" s="34" t="s">
        <v>90</v>
      </c>
      <c r="Z396" s="34">
        <v>20</v>
      </c>
      <c r="AA396" s="34">
        <v>400</v>
      </c>
      <c r="AB396" s="34">
        <v>2800</v>
      </c>
      <c r="AC396" s="34">
        <f>+Table13[[#This Row],[Na Palecie]]/Table13[[#This Row],[W Outer]]</f>
        <v>140</v>
      </c>
      <c r="AD396" s="34">
        <f>+Table13[[#This Row],[Na Palecie]]/Table13[[#This Row],[Na 
Warstwie]]</f>
        <v>7</v>
      </c>
      <c r="AE396" s="37" t="s">
        <v>1307</v>
      </c>
      <c r="AF396" s="37" t="s">
        <v>90</v>
      </c>
      <c r="AG396" s="37" t="s">
        <v>1308</v>
      </c>
      <c r="AH396" s="37" t="s">
        <v>6522</v>
      </c>
      <c r="AI396" s="37"/>
      <c r="AJ396" s="37" t="s">
        <v>6697</v>
      </c>
      <c r="AK396" s="37" t="s">
        <v>722</v>
      </c>
      <c r="AL396" s="37" t="str">
        <f>_xlfn.XLOOKUP(Table13[[#This Row],[Rabat Indywidualny]],'PC2 code'!A:A,'PC2 code'!B:B,0)</f>
        <v>00</v>
      </c>
    </row>
    <row r="397" spans="1:38" ht="15.75" customHeight="1" x14ac:dyDescent="0.35">
      <c r="A397" s="73" t="s">
        <v>5637</v>
      </c>
      <c r="B397" s="73" t="str">
        <f>TEXT(Table13[[#This Row],[Kod EAN 
(Sku)]],"0000000000000")</f>
        <v>3086126620688</v>
      </c>
      <c r="C397" s="78" t="str">
        <f>IF(AND(Table13[[#This Row],[Kod EAN 
(Szt)]]&lt;&gt;0,Table13[[#This Row],[Kod EAN 
(Szt)]]&lt;&gt;"0"),TEXT(Table13[[#This Row],[Kod EAN 
(Szt)]],"0000000000000"),"")</f>
        <v/>
      </c>
      <c r="D397" s="79" t="s">
        <v>1309</v>
      </c>
      <c r="E397" s="27" t="s">
        <v>7</v>
      </c>
      <c r="F397" s="28" t="s">
        <v>5959</v>
      </c>
      <c r="G397" s="29"/>
      <c r="H397" s="66">
        <v>16.04</v>
      </c>
      <c r="I397" s="67"/>
      <c r="J397" s="51">
        <f>Table13[[#This Row],[Cena Netto]]*(1-Table13[[#This Row],[Rabat Długoterminowy]])</f>
        <v>16.04</v>
      </c>
      <c r="K397" s="80">
        <f>IF(TRIM($D$8)='Payment Term'!A$1,1-(1-$D$9)*(1-2%),$D$9)</f>
        <v>0.25</v>
      </c>
      <c r="L397" s="35">
        <v>0.1</v>
      </c>
      <c r="M397" s="81">
        <f>1-(1-Table13[[#This Row],[Rabat Długoterminowy]])*(1-Table13[[#This Row],[Dodatkowy rabat kwartału (składany)]])</f>
        <v>9.9999999999999978E-2</v>
      </c>
      <c r="N397" s="52">
        <v>0</v>
      </c>
      <c r="O397" s="31">
        <f>ROUND(Table13[[#This Row],[Cena Netto Po Rabacie Długoterminowym]]*(1-Table13[[#This Row],[Rabat Podstawowy]])*(1-Table13[[#This Row],[Dodatkowy rabat kwartału (składany)]])*(1-Table13[[#This Row],[Rabat Indywidualny]]),2)</f>
        <v>10.83</v>
      </c>
      <c r="P397" s="31">
        <f>Table13[[#This Row],[Сena SKU Po Wszystkich Rabatach]]/Table13[[#This Row],[Szt/
Opak.]]</f>
        <v>2.1659999999999999</v>
      </c>
      <c r="Q397" s="94" t="s">
        <v>6201</v>
      </c>
      <c r="R397" s="36" t="s">
        <v>2460</v>
      </c>
      <c r="S397" s="91">
        <f>IF(ISERROR(Table13[[#This Row],[W Inner]]),Table13[[#This Row],[W Outer]],IF(AND(Table13[[#This Row],[W Inner]]&gt;0,Table13[[#This Row],[W Inner]]&lt;&gt;"0"),Table13[[#This Row],[W Inner]],Table13[[#This Row],[W Outer]]))</f>
        <v>20</v>
      </c>
      <c r="T397" s="86"/>
      <c r="U3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7" s="49">
        <f>IF(Table13[[#This Row],[Zamówienie - Ilosc SKU '[Szt']]]=0,0,MOD(Table13[[#This Row],[Zamówienie - Ilosc SKU '[Szt']]],Table13[[#This Row],[Min. Ilość Zam. Sku]])-0.5)</f>
        <v>0</v>
      </c>
      <c r="W397" s="31">
        <f>Table13[[#This Row],[Сena SKU Po Wszystkich Rabatach]]*U397</f>
        <v>0</v>
      </c>
      <c r="X397" s="33" t="str">
        <f>IF(Table13[[#This Row],[Zamówienie - Ilosc SKU '[Szt']]]=0,"Niezamówione produkty","Zamówione produkty")</f>
        <v>Niezamówione produkty</v>
      </c>
      <c r="Y397" s="34" t="s">
        <v>90</v>
      </c>
      <c r="Z397" s="34">
        <v>20</v>
      </c>
      <c r="AA397" s="34">
        <v>380</v>
      </c>
      <c r="AB397" s="34">
        <v>1900</v>
      </c>
      <c r="AC397" s="34">
        <f>+Table13[[#This Row],[Na Palecie]]/Table13[[#This Row],[W Outer]]</f>
        <v>95</v>
      </c>
      <c r="AD397" s="34">
        <f>+Table13[[#This Row],[Na Palecie]]/Table13[[#This Row],[Na 
Warstwie]]</f>
        <v>5</v>
      </c>
      <c r="AE397" s="37" t="s">
        <v>1310</v>
      </c>
      <c r="AF397" s="37" t="s">
        <v>90</v>
      </c>
      <c r="AG397" s="37" t="s">
        <v>1311</v>
      </c>
      <c r="AH397" s="37" t="s">
        <v>1312</v>
      </c>
      <c r="AI397" s="37"/>
      <c r="AJ397" s="37" t="s">
        <v>6697</v>
      </c>
      <c r="AK397" s="37" t="s">
        <v>722</v>
      </c>
      <c r="AL397" s="37" t="str">
        <f>_xlfn.XLOOKUP(Table13[[#This Row],[Rabat Indywidualny]],'PC2 code'!A:A,'PC2 code'!B:B,0)</f>
        <v>00</v>
      </c>
    </row>
    <row r="398" spans="1:38" ht="15.75" customHeight="1" x14ac:dyDescent="0.35">
      <c r="A398" s="73" t="s">
        <v>5638</v>
      </c>
      <c r="B398" s="73" t="str">
        <f>TEXT(Table13[[#This Row],[Kod EAN 
(Sku)]],"0000000000000")</f>
        <v>3086126633800</v>
      </c>
      <c r="C398" s="78" t="str">
        <f>IF(AND(Table13[[#This Row],[Kod EAN 
(Szt)]]&lt;&gt;0,Table13[[#This Row],[Kod EAN 
(Szt)]]&lt;&gt;"0"),TEXT(Table13[[#This Row],[Kod EAN 
(Szt)]],"0000000000000"),"")</f>
        <v/>
      </c>
      <c r="D398" s="79" t="s">
        <v>1313</v>
      </c>
      <c r="E398" s="27" t="s">
        <v>7</v>
      </c>
      <c r="F398" s="28" t="s">
        <v>5959</v>
      </c>
      <c r="G398" s="29"/>
      <c r="H398" s="66">
        <v>17.04</v>
      </c>
      <c r="I398" s="67"/>
      <c r="J398" s="51">
        <f>Table13[[#This Row],[Cena Netto]]*(1-Table13[[#This Row],[Rabat Długoterminowy]])</f>
        <v>17.04</v>
      </c>
      <c r="K398" s="80">
        <f>IF(TRIM($D$8)='Payment Term'!A$1,1-(1-$D$9)*(1-2%),$D$9)</f>
        <v>0.25</v>
      </c>
      <c r="L398" s="35">
        <v>0.1</v>
      </c>
      <c r="M398" s="81">
        <f>1-(1-Table13[[#This Row],[Rabat Długoterminowy]])*(1-Table13[[#This Row],[Dodatkowy rabat kwartału (składany)]])</f>
        <v>9.9999999999999978E-2</v>
      </c>
      <c r="N398" s="52">
        <v>0</v>
      </c>
      <c r="O398" s="31">
        <f>ROUND(Table13[[#This Row],[Cena Netto Po Rabacie Długoterminowym]]*(1-Table13[[#This Row],[Rabat Podstawowy]])*(1-Table13[[#This Row],[Dodatkowy rabat kwartału (składany)]])*(1-Table13[[#This Row],[Rabat Indywidualny]]),2)</f>
        <v>11.5</v>
      </c>
      <c r="P398" s="31">
        <f>Table13[[#This Row],[Сena SKU Po Wszystkich Rabatach]]/Table13[[#This Row],[Szt/
Opak.]]</f>
        <v>2.2999999999999998</v>
      </c>
      <c r="Q398" s="94" t="s">
        <v>6201</v>
      </c>
      <c r="R398" s="36" t="s">
        <v>2444</v>
      </c>
      <c r="S398" s="91">
        <f>IF(ISERROR(Table13[[#This Row],[W Inner]]),Table13[[#This Row],[W Outer]],IF(AND(Table13[[#This Row],[W Inner]]&gt;0,Table13[[#This Row],[W Inner]]&lt;&gt;"0"),Table13[[#This Row],[W Inner]],Table13[[#This Row],[W Outer]]))</f>
        <v>12</v>
      </c>
      <c r="T398" s="86"/>
      <c r="U3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8" s="49">
        <f>IF(Table13[[#This Row],[Zamówienie - Ilosc SKU '[Szt']]]=0,0,MOD(Table13[[#This Row],[Zamówienie - Ilosc SKU '[Szt']]],Table13[[#This Row],[Min. Ilość Zam. Sku]])-0.5)</f>
        <v>0</v>
      </c>
      <c r="W398" s="31">
        <f>Table13[[#This Row],[Сena SKU Po Wszystkich Rabatach]]*U398</f>
        <v>0</v>
      </c>
      <c r="X398" s="33" t="str">
        <f>IF(Table13[[#This Row],[Zamówienie - Ilosc SKU '[Szt']]]=0,"Niezamówione produkty","Zamówione produkty")</f>
        <v>Niezamówione produkty</v>
      </c>
      <c r="Y398" s="34" t="s">
        <v>90</v>
      </c>
      <c r="Z398" s="34">
        <v>12</v>
      </c>
      <c r="AA398" s="34">
        <v>336</v>
      </c>
      <c r="AB398" s="34">
        <v>3024</v>
      </c>
      <c r="AC398" s="34">
        <f>+Table13[[#This Row],[Na Palecie]]/Table13[[#This Row],[W Outer]]</f>
        <v>252</v>
      </c>
      <c r="AD398" s="34">
        <f>+Table13[[#This Row],[Na Palecie]]/Table13[[#This Row],[Na 
Warstwie]]</f>
        <v>9</v>
      </c>
      <c r="AE398" s="37" t="s">
        <v>1314</v>
      </c>
      <c r="AF398" s="37" t="s">
        <v>90</v>
      </c>
      <c r="AG398" s="37" t="s">
        <v>1315</v>
      </c>
      <c r="AH398" s="37" t="s">
        <v>6523</v>
      </c>
      <c r="AI398" s="37"/>
      <c r="AJ398" s="37" t="s">
        <v>6697</v>
      </c>
      <c r="AK398" s="37" t="s">
        <v>722</v>
      </c>
      <c r="AL398" s="37" t="str">
        <f>_xlfn.XLOOKUP(Table13[[#This Row],[Rabat Indywidualny]],'PC2 code'!A:A,'PC2 code'!B:B,0)</f>
        <v>00</v>
      </c>
    </row>
    <row r="399" spans="1:38" ht="15.75" customHeight="1" x14ac:dyDescent="0.35">
      <c r="A399" s="73" t="s">
        <v>5639</v>
      </c>
      <c r="B399" s="73" t="str">
        <f>TEXT(Table13[[#This Row],[Kod EAN 
(Sku)]],"0000000000000")</f>
        <v>3086123360693</v>
      </c>
      <c r="C399" s="78" t="str">
        <f>IF(AND(Table13[[#This Row],[Kod EAN 
(Szt)]]&lt;&gt;0,Table13[[#This Row],[Kod EAN 
(Szt)]]&lt;&gt;"0"),TEXT(Table13[[#This Row],[Kod EAN 
(Szt)]],"0000000000000"),"")</f>
        <v/>
      </c>
      <c r="D399" s="79" t="s">
        <v>1316</v>
      </c>
      <c r="E399" s="27" t="s">
        <v>7</v>
      </c>
      <c r="F399" s="28" t="s">
        <v>5959</v>
      </c>
      <c r="G399" s="29"/>
      <c r="H399" s="66">
        <v>15.06</v>
      </c>
      <c r="I399" s="67"/>
      <c r="J399" s="51">
        <f>Table13[[#This Row],[Cena Netto]]*(1-Table13[[#This Row],[Rabat Długoterminowy]])</f>
        <v>15.06</v>
      </c>
      <c r="K399" s="80">
        <f>IF(TRIM($D$8)='Payment Term'!A$1,1-(1-$D$9)*(1-2%),$D$9)</f>
        <v>0.25</v>
      </c>
      <c r="L399" s="35">
        <v>0.1</v>
      </c>
      <c r="M399" s="81">
        <f>1-(1-Table13[[#This Row],[Rabat Długoterminowy]])*(1-Table13[[#This Row],[Dodatkowy rabat kwartału (składany)]])</f>
        <v>9.9999999999999978E-2</v>
      </c>
      <c r="N399" s="52">
        <v>0</v>
      </c>
      <c r="O399" s="31">
        <f>ROUND(Table13[[#This Row],[Cena Netto Po Rabacie Długoterminowym]]*(1-Table13[[#This Row],[Rabat Podstawowy]])*(1-Table13[[#This Row],[Dodatkowy rabat kwartału (składany)]])*(1-Table13[[#This Row],[Rabat Indywidualny]]),2)</f>
        <v>10.17</v>
      </c>
      <c r="P399" s="31">
        <f>Table13[[#This Row],[Сena SKU Po Wszystkich Rabatach]]/Table13[[#This Row],[Szt/
Opak.]]</f>
        <v>1.6950000000000001</v>
      </c>
      <c r="Q399" s="94" t="s">
        <v>6204</v>
      </c>
      <c r="R399" s="36" t="s">
        <v>2460</v>
      </c>
      <c r="S399" s="91">
        <f>IF(ISERROR(Table13[[#This Row],[W Inner]]),Table13[[#This Row],[W Outer]],IF(AND(Table13[[#This Row],[W Inner]]&gt;0,Table13[[#This Row],[W Inner]]&lt;&gt;"0"),Table13[[#This Row],[W Inner]],Table13[[#This Row],[W Outer]]))</f>
        <v>20</v>
      </c>
      <c r="T399" s="86"/>
      <c r="U3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399" s="49">
        <f>IF(Table13[[#This Row],[Zamówienie - Ilosc SKU '[Szt']]]=0,0,MOD(Table13[[#This Row],[Zamówienie - Ilosc SKU '[Szt']]],Table13[[#This Row],[Min. Ilość Zam. Sku]])-0.5)</f>
        <v>0</v>
      </c>
      <c r="W399" s="31">
        <f>Table13[[#This Row],[Сena SKU Po Wszystkich Rabatach]]*U399</f>
        <v>0</v>
      </c>
      <c r="X399" s="33" t="str">
        <f>IF(Table13[[#This Row],[Zamówienie - Ilosc SKU '[Szt']]]=0,"Niezamówione produkty","Zamówione produkty")</f>
        <v>Niezamówione produkty</v>
      </c>
      <c r="Y399" s="34" t="s">
        <v>90</v>
      </c>
      <c r="Z399" s="34">
        <v>20</v>
      </c>
      <c r="AA399" s="34">
        <v>380</v>
      </c>
      <c r="AB399" s="34">
        <v>1900</v>
      </c>
      <c r="AC399" s="34">
        <f>+Table13[[#This Row],[Na Palecie]]/Table13[[#This Row],[W Outer]]</f>
        <v>95</v>
      </c>
      <c r="AD399" s="34">
        <f>+Table13[[#This Row],[Na Palecie]]/Table13[[#This Row],[Na 
Warstwie]]</f>
        <v>5</v>
      </c>
      <c r="AE399" s="37" t="s">
        <v>1317</v>
      </c>
      <c r="AF399" s="37" t="s">
        <v>90</v>
      </c>
      <c r="AG399" s="37" t="s">
        <v>1318</v>
      </c>
      <c r="AH399" s="37" t="s">
        <v>1319</v>
      </c>
      <c r="AI399" s="37"/>
      <c r="AJ399" s="37" t="s">
        <v>6697</v>
      </c>
      <c r="AK399" s="37" t="s">
        <v>722</v>
      </c>
      <c r="AL399" s="37" t="str">
        <f>_xlfn.XLOOKUP(Table13[[#This Row],[Rabat Indywidualny]],'PC2 code'!A:A,'PC2 code'!B:B,0)</f>
        <v>00</v>
      </c>
    </row>
    <row r="400" spans="1:38" ht="15.75" customHeight="1" x14ac:dyDescent="0.35">
      <c r="A400" s="73" t="s">
        <v>5640</v>
      </c>
      <c r="B400" s="73" t="str">
        <f>TEXT(Table13[[#This Row],[Kod EAN 
(Sku)]],"0000000000000")</f>
        <v>0070330312555</v>
      </c>
      <c r="C400" s="78" t="str">
        <f>IF(AND(Table13[[#This Row],[Kod EAN 
(Szt)]]&lt;&gt;0,Table13[[#This Row],[Kod EAN 
(Szt)]]&lt;&gt;"0"),TEXT(Table13[[#This Row],[Kod EAN 
(Szt)]],"0000000000000"),"")</f>
        <v>0070330331013</v>
      </c>
      <c r="D400" s="79" t="s">
        <v>1320</v>
      </c>
      <c r="E400" s="27" t="s">
        <v>7</v>
      </c>
      <c r="F400" s="28" t="s">
        <v>5959</v>
      </c>
      <c r="G400" s="29"/>
      <c r="H400" s="66">
        <v>33.33</v>
      </c>
      <c r="I400" s="67"/>
      <c r="J400" s="51">
        <f>Table13[[#This Row],[Cena Netto]]*(1-Table13[[#This Row],[Rabat Długoterminowy]])</f>
        <v>33.33</v>
      </c>
      <c r="K400" s="80">
        <f>IF(TRIM($D$8)='Payment Term'!A$1,1-(1-$D$9)*(1-2%),$D$9)</f>
        <v>0.25</v>
      </c>
      <c r="L400" s="35">
        <v>0.1</v>
      </c>
      <c r="M400" s="81">
        <f>1-(1-Table13[[#This Row],[Rabat Długoterminowy]])*(1-Table13[[#This Row],[Dodatkowy rabat kwartału (składany)]])</f>
        <v>9.9999999999999978E-2</v>
      </c>
      <c r="N400" s="52">
        <v>0</v>
      </c>
      <c r="O400" s="31">
        <f>ROUND(Table13[[#This Row],[Cena Netto Po Rabacie Długoterminowym]]*(1-Table13[[#This Row],[Rabat Podstawowy]])*(1-Table13[[#This Row],[Dodatkowy rabat kwartału (składany)]])*(1-Table13[[#This Row],[Rabat Indywidualny]]),2)</f>
        <v>22.5</v>
      </c>
      <c r="P400" s="31">
        <f>Table13[[#This Row],[Сena SKU Po Wszystkich Rabatach]]/Table13[[#This Row],[Szt/
Opak.]]</f>
        <v>1.875</v>
      </c>
      <c r="Q400" s="94" t="s">
        <v>2444</v>
      </c>
      <c r="R400" s="36" t="s">
        <v>6200</v>
      </c>
      <c r="S400" s="91">
        <f>IF(ISERROR(Table13[[#This Row],[W Inner]]),Table13[[#This Row],[W Outer]],IF(AND(Table13[[#This Row],[W Inner]]&gt;0,Table13[[#This Row],[W Inner]]&lt;&gt;"0"),Table13[[#This Row],[W Inner]],Table13[[#This Row],[W Outer]]))</f>
        <v>18</v>
      </c>
      <c r="T400" s="86"/>
      <c r="U4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0" s="49">
        <f>IF(Table13[[#This Row],[Zamówienie - Ilosc SKU '[Szt']]]=0,0,MOD(Table13[[#This Row],[Zamówienie - Ilosc SKU '[Szt']]],Table13[[#This Row],[Min. Ilość Zam. Sku]])-0.5)</f>
        <v>0</v>
      </c>
      <c r="W400" s="31">
        <f>Table13[[#This Row],[Сena SKU Po Wszystkich Rabatach]]*U400</f>
        <v>0</v>
      </c>
      <c r="X400" s="33" t="str">
        <f>IF(Table13[[#This Row],[Zamówienie - Ilosc SKU '[Szt']]]=0,"Niezamówione produkty","Zamówione produkty")</f>
        <v>Niezamówione produkty</v>
      </c>
      <c r="Y400" s="34" t="s">
        <v>90</v>
      </c>
      <c r="Z400" s="34">
        <v>18</v>
      </c>
      <c r="AA400" s="34">
        <v>306</v>
      </c>
      <c r="AB400" s="34">
        <v>1836</v>
      </c>
      <c r="AC400" s="34">
        <f>+Table13[[#This Row],[Na Palecie]]/Table13[[#This Row],[W Outer]]</f>
        <v>102</v>
      </c>
      <c r="AD400" s="34">
        <f>+Table13[[#This Row],[Na Palecie]]/Table13[[#This Row],[Na 
Warstwie]]</f>
        <v>6</v>
      </c>
      <c r="AE400" s="37" t="s">
        <v>1321</v>
      </c>
      <c r="AF400" s="37" t="s">
        <v>1322</v>
      </c>
      <c r="AG400" s="37" t="s">
        <v>1323</v>
      </c>
      <c r="AH400" s="37" t="s">
        <v>1324</v>
      </c>
      <c r="AI400" s="37"/>
      <c r="AJ400" s="37" t="s">
        <v>6697</v>
      </c>
      <c r="AK400" s="37" t="s">
        <v>722</v>
      </c>
      <c r="AL400" s="37" t="str">
        <f>_xlfn.XLOOKUP(Table13[[#This Row],[Rabat Indywidualny]],'PC2 code'!A:A,'PC2 code'!B:B,0)</f>
        <v>00</v>
      </c>
    </row>
    <row r="401" spans="1:38" ht="15.75" customHeight="1" x14ac:dyDescent="0.35">
      <c r="A401" s="73" t="s">
        <v>5641</v>
      </c>
      <c r="B401" s="73" t="str">
        <f>TEXT(Table13[[#This Row],[Kod EAN 
(Sku)]],"0000000000000")</f>
        <v>0070330312548</v>
      </c>
      <c r="C401" s="78" t="str">
        <f>IF(AND(Table13[[#This Row],[Kod EAN 
(Szt)]]&lt;&gt;0,Table13[[#This Row],[Kod EAN 
(Szt)]]&lt;&gt;"0"),TEXT(Table13[[#This Row],[Kod EAN 
(Szt)]],"0000000000000"),"")</f>
        <v>0070330331006</v>
      </c>
      <c r="D401" s="79" t="s">
        <v>1325</v>
      </c>
      <c r="E401" s="27" t="s">
        <v>7</v>
      </c>
      <c r="F401" s="28" t="s">
        <v>5959</v>
      </c>
      <c r="G401" s="29"/>
      <c r="H401" s="66">
        <v>33.33</v>
      </c>
      <c r="I401" s="67"/>
      <c r="J401" s="51">
        <f>Table13[[#This Row],[Cena Netto]]*(1-Table13[[#This Row],[Rabat Długoterminowy]])</f>
        <v>33.33</v>
      </c>
      <c r="K401" s="80">
        <f>IF(TRIM($D$8)='Payment Term'!A$1,1-(1-$D$9)*(1-2%),$D$9)</f>
        <v>0.25</v>
      </c>
      <c r="L401" s="35">
        <v>0.1</v>
      </c>
      <c r="M401" s="81">
        <f>1-(1-Table13[[#This Row],[Rabat Długoterminowy]])*(1-Table13[[#This Row],[Dodatkowy rabat kwartału (składany)]])</f>
        <v>9.9999999999999978E-2</v>
      </c>
      <c r="N401" s="52">
        <v>0</v>
      </c>
      <c r="O401" s="31">
        <f>ROUND(Table13[[#This Row],[Cena Netto Po Rabacie Długoterminowym]]*(1-Table13[[#This Row],[Rabat Podstawowy]])*(1-Table13[[#This Row],[Dodatkowy rabat kwartału (składany)]])*(1-Table13[[#This Row],[Rabat Indywidualny]]),2)</f>
        <v>22.5</v>
      </c>
      <c r="P401" s="31">
        <f>Table13[[#This Row],[Сena SKU Po Wszystkich Rabatach]]/Table13[[#This Row],[Szt/
Opak.]]</f>
        <v>1.875</v>
      </c>
      <c r="Q401" s="94" t="s">
        <v>2444</v>
      </c>
      <c r="R401" s="36" t="s">
        <v>6200</v>
      </c>
      <c r="S401" s="91">
        <f>IF(ISERROR(Table13[[#This Row],[W Inner]]),Table13[[#This Row],[W Outer]],IF(AND(Table13[[#This Row],[W Inner]]&gt;0,Table13[[#This Row],[W Inner]]&lt;&gt;"0"),Table13[[#This Row],[W Inner]],Table13[[#This Row],[W Outer]]))</f>
        <v>18</v>
      </c>
      <c r="T401" s="86"/>
      <c r="U4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1" s="49">
        <f>IF(Table13[[#This Row],[Zamówienie - Ilosc SKU '[Szt']]]=0,0,MOD(Table13[[#This Row],[Zamówienie - Ilosc SKU '[Szt']]],Table13[[#This Row],[Min. Ilość Zam. Sku]])-0.5)</f>
        <v>0</v>
      </c>
      <c r="W401" s="31">
        <f>Table13[[#This Row],[Сena SKU Po Wszystkich Rabatach]]*U401</f>
        <v>0</v>
      </c>
      <c r="X401" s="33" t="str">
        <f>IF(Table13[[#This Row],[Zamówienie - Ilosc SKU '[Szt']]]=0,"Niezamówione produkty","Zamówione produkty")</f>
        <v>Niezamówione produkty</v>
      </c>
      <c r="Y401" s="34" t="s">
        <v>90</v>
      </c>
      <c r="Z401" s="34">
        <v>18</v>
      </c>
      <c r="AA401" s="34">
        <v>306</v>
      </c>
      <c r="AB401" s="34">
        <v>1836</v>
      </c>
      <c r="AC401" s="34">
        <f>+Table13[[#This Row],[Na Palecie]]/Table13[[#This Row],[W Outer]]</f>
        <v>102</v>
      </c>
      <c r="AD401" s="34">
        <f>+Table13[[#This Row],[Na Palecie]]/Table13[[#This Row],[Na 
Warstwie]]</f>
        <v>6</v>
      </c>
      <c r="AE401" s="37" t="s">
        <v>1326</v>
      </c>
      <c r="AF401" s="37" t="s">
        <v>1327</v>
      </c>
      <c r="AG401" s="37" t="s">
        <v>1328</v>
      </c>
      <c r="AH401" s="37" t="s">
        <v>1329</v>
      </c>
      <c r="AI401" s="37"/>
      <c r="AJ401" s="37" t="s">
        <v>6697</v>
      </c>
      <c r="AK401" s="37" t="s">
        <v>722</v>
      </c>
      <c r="AL401" s="37" t="str">
        <f>_xlfn.XLOOKUP(Table13[[#This Row],[Rabat Indywidualny]],'PC2 code'!A:A,'PC2 code'!B:B,0)</f>
        <v>00</v>
      </c>
    </row>
    <row r="402" spans="1:38" ht="15.75" customHeight="1" x14ac:dyDescent="0.35">
      <c r="A402" s="73" t="s">
        <v>5642</v>
      </c>
      <c r="B402" s="73" t="str">
        <f>TEXT(Table13[[#This Row],[Kod EAN 
(Sku)]],"0000000000000")</f>
        <v>0070330312524</v>
      </c>
      <c r="C402" s="78" t="str">
        <f>IF(AND(Table13[[#This Row],[Kod EAN 
(Szt)]]&lt;&gt;0,Table13[[#This Row],[Kod EAN 
(Szt)]]&lt;&gt;"0"),TEXT(Table13[[#This Row],[Kod EAN 
(Szt)]],"0000000000000"),"")</f>
        <v>0070330330986</v>
      </c>
      <c r="D402" s="79" t="s">
        <v>1330</v>
      </c>
      <c r="E402" s="27" t="s">
        <v>7</v>
      </c>
      <c r="F402" s="28" t="s">
        <v>5959</v>
      </c>
      <c r="G402" s="29"/>
      <c r="H402" s="66">
        <v>33.33</v>
      </c>
      <c r="I402" s="67"/>
      <c r="J402" s="51">
        <f>Table13[[#This Row],[Cena Netto]]*(1-Table13[[#This Row],[Rabat Długoterminowy]])</f>
        <v>33.33</v>
      </c>
      <c r="K402" s="80">
        <f>IF(TRIM($D$8)='Payment Term'!A$1,1-(1-$D$9)*(1-2%),$D$9)</f>
        <v>0.25</v>
      </c>
      <c r="L402" s="35">
        <v>0.1</v>
      </c>
      <c r="M402" s="81">
        <f>1-(1-Table13[[#This Row],[Rabat Długoterminowy]])*(1-Table13[[#This Row],[Dodatkowy rabat kwartału (składany)]])</f>
        <v>9.9999999999999978E-2</v>
      </c>
      <c r="N402" s="52">
        <v>0</v>
      </c>
      <c r="O402" s="31">
        <f>ROUND(Table13[[#This Row],[Cena Netto Po Rabacie Długoterminowym]]*(1-Table13[[#This Row],[Rabat Podstawowy]])*(1-Table13[[#This Row],[Dodatkowy rabat kwartału (składany)]])*(1-Table13[[#This Row],[Rabat Indywidualny]]),2)</f>
        <v>22.5</v>
      </c>
      <c r="P402" s="31">
        <f>Table13[[#This Row],[Сena SKU Po Wszystkich Rabatach]]/Table13[[#This Row],[Szt/
Opak.]]</f>
        <v>1.875</v>
      </c>
      <c r="Q402" s="94" t="s">
        <v>2444</v>
      </c>
      <c r="R402" s="36" t="s">
        <v>6200</v>
      </c>
      <c r="S402" s="91">
        <f>IF(ISERROR(Table13[[#This Row],[W Inner]]),Table13[[#This Row],[W Outer]],IF(AND(Table13[[#This Row],[W Inner]]&gt;0,Table13[[#This Row],[W Inner]]&lt;&gt;"0"),Table13[[#This Row],[W Inner]],Table13[[#This Row],[W Outer]]))</f>
        <v>18</v>
      </c>
      <c r="T402" s="86"/>
      <c r="U4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2" s="49">
        <f>IF(Table13[[#This Row],[Zamówienie - Ilosc SKU '[Szt']]]=0,0,MOD(Table13[[#This Row],[Zamówienie - Ilosc SKU '[Szt']]],Table13[[#This Row],[Min. Ilość Zam. Sku]])-0.5)</f>
        <v>0</v>
      </c>
      <c r="W402" s="31">
        <f>Table13[[#This Row],[Сena SKU Po Wszystkich Rabatach]]*U402</f>
        <v>0</v>
      </c>
      <c r="X402" s="33" t="str">
        <f>IF(Table13[[#This Row],[Zamówienie - Ilosc SKU '[Szt']]]=0,"Niezamówione produkty","Zamówione produkty")</f>
        <v>Niezamówione produkty</v>
      </c>
      <c r="Y402" s="34" t="s">
        <v>90</v>
      </c>
      <c r="Z402" s="34">
        <v>18</v>
      </c>
      <c r="AA402" s="34">
        <v>306</v>
      </c>
      <c r="AB402" s="34">
        <v>1836</v>
      </c>
      <c r="AC402" s="34">
        <f>+Table13[[#This Row],[Na Palecie]]/Table13[[#This Row],[W Outer]]</f>
        <v>102</v>
      </c>
      <c r="AD402" s="34">
        <f>+Table13[[#This Row],[Na Palecie]]/Table13[[#This Row],[Na 
Warstwie]]</f>
        <v>6</v>
      </c>
      <c r="AE402" s="37" t="s">
        <v>1331</v>
      </c>
      <c r="AF402" s="37" t="s">
        <v>1332</v>
      </c>
      <c r="AG402" s="37" t="s">
        <v>1333</v>
      </c>
      <c r="AH402" s="37" t="s">
        <v>1334</v>
      </c>
      <c r="AI402" s="37"/>
      <c r="AJ402" s="37" t="s">
        <v>6697</v>
      </c>
      <c r="AK402" s="37" t="s">
        <v>722</v>
      </c>
      <c r="AL402" s="37" t="str">
        <f>_xlfn.XLOOKUP(Table13[[#This Row],[Rabat Indywidualny]],'PC2 code'!A:A,'PC2 code'!B:B,0)</f>
        <v>00</v>
      </c>
    </row>
    <row r="403" spans="1:38" ht="15.75" customHeight="1" x14ac:dyDescent="0.35">
      <c r="A403" s="73" t="s">
        <v>5643</v>
      </c>
      <c r="B403" s="73" t="str">
        <f>TEXT(Table13[[#This Row],[Kod EAN 
(Sku)]],"0000000000000")</f>
        <v>0070330312517</v>
      </c>
      <c r="C403" s="78" t="str">
        <f>IF(AND(Table13[[#This Row],[Kod EAN 
(Szt)]]&lt;&gt;0,Table13[[#This Row],[Kod EAN 
(Szt)]]&lt;&gt;"0"),TEXT(Table13[[#This Row],[Kod EAN 
(Szt)]],"0000000000000"),"")</f>
        <v>0070330330979</v>
      </c>
      <c r="D403" s="79" t="s">
        <v>1335</v>
      </c>
      <c r="E403" s="27" t="s">
        <v>7</v>
      </c>
      <c r="F403" s="28" t="s">
        <v>5959</v>
      </c>
      <c r="G403" s="29"/>
      <c r="H403" s="66">
        <v>33.33</v>
      </c>
      <c r="I403" s="67"/>
      <c r="J403" s="51">
        <f>Table13[[#This Row],[Cena Netto]]*(1-Table13[[#This Row],[Rabat Długoterminowy]])</f>
        <v>33.33</v>
      </c>
      <c r="K403" s="80">
        <f>IF(TRIM($D$8)='Payment Term'!A$1,1-(1-$D$9)*(1-2%),$D$9)</f>
        <v>0.25</v>
      </c>
      <c r="L403" s="35">
        <v>0.1</v>
      </c>
      <c r="M403" s="81">
        <f>1-(1-Table13[[#This Row],[Rabat Długoterminowy]])*(1-Table13[[#This Row],[Dodatkowy rabat kwartału (składany)]])</f>
        <v>9.9999999999999978E-2</v>
      </c>
      <c r="N403" s="52">
        <v>0</v>
      </c>
      <c r="O403" s="31">
        <f>ROUND(Table13[[#This Row],[Cena Netto Po Rabacie Długoterminowym]]*(1-Table13[[#This Row],[Rabat Podstawowy]])*(1-Table13[[#This Row],[Dodatkowy rabat kwartału (składany)]])*(1-Table13[[#This Row],[Rabat Indywidualny]]),2)</f>
        <v>22.5</v>
      </c>
      <c r="P403" s="31">
        <f>Table13[[#This Row],[Сena SKU Po Wszystkich Rabatach]]/Table13[[#This Row],[Szt/
Opak.]]</f>
        <v>1.875</v>
      </c>
      <c r="Q403" s="94" t="s">
        <v>2444</v>
      </c>
      <c r="R403" s="36" t="s">
        <v>6200</v>
      </c>
      <c r="S403" s="91">
        <f>IF(ISERROR(Table13[[#This Row],[W Inner]]),Table13[[#This Row],[W Outer]],IF(AND(Table13[[#This Row],[W Inner]]&gt;0,Table13[[#This Row],[W Inner]]&lt;&gt;"0"),Table13[[#This Row],[W Inner]],Table13[[#This Row],[W Outer]]))</f>
        <v>18</v>
      </c>
      <c r="T403" s="86"/>
      <c r="U4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3" s="49">
        <f>IF(Table13[[#This Row],[Zamówienie - Ilosc SKU '[Szt']]]=0,0,MOD(Table13[[#This Row],[Zamówienie - Ilosc SKU '[Szt']]],Table13[[#This Row],[Min. Ilość Zam. Sku]])-0.5)</f>
        <v>0</v>
      </c>
      <c r="W403" s="31">
        <f>Table13[[#This Row],[Сena SKU Po Wszystkich Rabatach]]*U403</f>
        <v>0</v>
      </c>
      <c r="X403" s="33" t="str">
        <f>IF(Table13[[#This Row],[Zamówienie - Ilosc SKU '[Szt']]]=0,"Niezamówione produkty","Zamówione produkty")</f>
        <v>Niezamówione produkty</v>
      </c>
      <c r="Y403" s="34" t="s">
        <v>90</v>
      </c>
      <c r="Z403" s="34">
        <v>18</v>
      </c>
      <c r="AA403" s="34">
        <v>306</v>
      </c>
      <c r="AB403" s="34">
        <v>1836</v>
      </c>
      <c r="AC403" s="34">
        <f>+Table13[[#This Row],[Na Palecie]]/Table13[[#This Row],[W Outer]]</f>
        <v>102</v>
      </c>
      <c r="AD403" s="34">
        <f>+Table13[[#This Row],[Na Palecie]]/Table13[[#This Row],[Na 
Warstwie]]</f>
        <v>6</v>
      </c>
      <c r="AE403" s="37" t="s">
        <v>1336</v>
      </c>
      <c r="AF403" s="37" t="s">
        <v>1337</v>
      </c>
      <c r="AG403" s="37" t="s">
        <v>1338</v>
      </c>
      <c r="AH403" s="37" t="s">
        <v>1339</v>
      </c>
      <c r="AI403" s="37"/>
      <c r="AJ403" s="37" t="s">
        <v>6697</v>
      </c>
      <c r="AK403" s="37" t="s">
        <v>722</v>
      </c>
      <c r="AL403" s="37" t="str">
        <f>_xlfn.XLOOKUP(Table13[[#This Row],[Rabat Indywidualny]],'PC2 code'!A:A,'PC2 code'!B:B,0)</f>
        <v>00</v>
      </c>
    </row>
    <row r="404" spans="1:38" ht="15.75" customHeight="1" x14ac:dyDescent="0.35">
      <c r="A404" s="73" t="s">
        <v>5644</v>
      </c>
      <c r="B404" s="73" t="str">
        <f>TEXT(Table13[[#This Row],[Kod EAN 
(Sku)]],"0000000000000")</f>
        <v>0070330312531</v>
      </c>
      <c r="C404" s="78" t="str">
        <f>IF(AND(Table13[[#This Row],[Kod EAN 
(Szt)]]&lt;&gt;0,Table13[[#This Row],[Kod EAN 
(Szt)]]&lt;&gt;"0"),TEXT(Table13[[#This Row],[Kod EAN 
(Szt)]],"0000000000000"),"")</f>
        <v>0070330330993</v>
      </c>
      <c r="D404" s="79" t="s">
        <v>1340</v>
      </c>
      <c r="E404" s="27" t="s">
        <v>7</v>
      </c>
      <c r="F404" s="28" t="s">
        <v>5959</v>
      </c>
      <c r="G404" s="29"/>
      <c r="H404" s="66">
        <v>33.33</v>
      </c>
      <c r="I404" s="67"/>
      <c r="J404" s="51">
        <f>Table13[[#This Row],[Cena Netto]]*(1-Table13[[#This Row],[Rabat Długoterminowy]])</f>
        <v>33.33</v>
      </c>
      <c r="K404" s="80">
        <f>IF(TRIM($D$8)='Payment Term'!A$1,1-(1-$D$9)*(1-2%),$D$9)</f>
        <v>0.25</v>
      </c>
      <c r="L404" s="35">
        <v>0.1</v>
      </c>
      <c r="M404" s="81">
        <f>1-(1-Table13[[#This Row],[Rabat Długoterminowy]])*(1-Table13[[#This Row],[Dodatkowy rabat kwartału (składany)]])</f>
        <v>9.9999999999999978E-2</v>
      </c>
      <c r="N404" s="52">
        <v>0</v>
      </c>
      <c r="O404" s="31">
        <f>ROUND(Table13[[#This Row],[Cena Netto Po Rabacie Długoterminowym]]*(1-Table13[[#This Row],[Rabat Podstawowy]])*(1-Table13[[#This Row],[Dodatkowy rabat kwartału (składany)]])*(1-Table13[[#This Row],[Rabat Indywidualny]]),2)</f>
        <v>22.5</v>
      </c>
      <c r="P404" s="31">
        <f>Table13[[#This Row],[Сena SKU Po Wszystkich Rabatach]]/Table13[[#This Row],[Szt/
Opak.]]</f>
        <v>1.875</v>
      </c>
      <c r="Q404" s="94" t="s">
        <v>2444</v>
      </c>
      <c r="R404" s="36" t="s">
        <v>6200</v>
      </c>
      <c r="S404" s="91">
        <f>IF(ISERROR(Table13[[#This Row],[W Inner]]),Table13[[#This Row],[W Outer]],IF(AND(Table13[[#This Row],[W Inner]]&gt;0,Table13[[#This Row],[W Inner]]&lt;&gt;"0"),Table13[[#This Row],[W Inner]],Table13[[#This Row],[W Outer]]))</f>
        <v>18</v>
      </c>
      <c r="T404" s="86"/>
      <c r="U4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4" s="49">
        <f>IF(Table13[[#This Row],[Zamówienie - Ilosc SKU '[Szt']]]=0,0,MOD(Table13[[#This Row],[Zamówienie - Ilosc SKU '[Szt']]],Table13[[#This Row],[Min. Ilość Zam. Sku]])-0.5)</f>
        <v>0</v>
      </c>
      <c r="W404" s="31">
        <f>Table13[[#This Row],[Сena SKU Po Wszystkich Rabatach]]*U404</f>
        <v>0</v>
      </c>
      <c r="X404" s="33" t="str">
        <f>IF(Table13[[#This Row],[Zamówienie - Ilosc SKU '[Szt']]]=0,"Niezamówione produkty","Zamówione produkty")</f>
        <v>Niezamówione produkty</v>
      </c>
      <c r="Y404" s="34" t="s">
        <v>90</v>
      </c>
      <c r="Z404" s="34">
        <v>18</v>
      </c>
      <c r="AA404" s="34">
        <v>306</v>
      </c>
      <c r="AB404" s="34">
        <v>1836</v>
      </c>
      <c r="AC404" s="34">
        <f>+Table13[[#This Row],[Na Palecie]]/Table13[[#This Row],[W Outer]]</f>
        <v>102</v>
      </c>
      <c r="AD404" s="34">
        <f>+Table13[[#This Row],[Na Palecie]]/Table13[[#This Row],[Na 
Warstwie]]</f>
        <v>6</v>
      </c>
      <c r="AE404" s="37" t="s">
        <v>1341</v>
      </c>
      <c r="AF404" s="37" t="s">
        <v>1342</v>
      </c>
      <c r="AG404" s="37" t="s">
        <v>1343</v>
      </c>
      <c r="AH404" s="37" t="s">
        <v>1344</v>
      </c>
      <c r="AI404" s="37"/>
      <c r="AJ404" s="37" t="s">
        <v>6697</v>
      </c>
      <c r="AK404" s="37" t="s">
        <v>722</v>
      </c>
      <c r="AL404" s="37" t="str">
        <f>_xlfn.XLOOKUP(Table13[[#This Row],[Rabat Indywidualny]],'PC2 code'!A:A,'PC2 code'!B:B,0)</f>
        <v>00</v>
      </c>
    </row>
    <row r="405" spans="1:38" ht="15.75" customHeight="1" x14ac:dyDescent="0.35">
      <c r="A405" s="73" t="s">
        <v>5645</v>
      </c>
      <c r="B405" s="73" t="str">
        <f>TEXT(Table13[[#This Row],[Kod EAN 
(Sku)]],"0000000000000")</f>
        <v>3086123538474</v>
      </c>
      <c r="C405" s="78" t="str">
        <f>IF(AND(Table13[[#This Row],[Kod EAN 
(Szt)]]&lt;&gt;0,Table13[[#This Row],[Kod EAN 
(Szt)]]&lt;&gt;"0"),TEXT(Table13[[#This Row],[Kod EAN 
(Szt)]],"0000000000000"),"")</f>
        <v/>
      </c>
      <c r="D405" s="79" t="s">
        <v>1345</v>
      </c>
      <c r="E405" s="27" t="s">
        <v>7</v>
      </c>
      <c r="F405" s="28" t="s">
        <v>5959</v>
      </c>
      <c r="G405" s="29"/>
      <c r="H405" s="66">
        <v>13.9</v>
      </c>
      <c r="I405" s="67"/>
      <c r="J405" s="51">
        <f>Table13[[#This Row],[Cena Netto]]*(1-Table13[[#This Row],[Rabat Długoterminowy]])</f>
        <v>13.9</v>
      </c>
      <c r="K405" s="80">
        <f>IF(TRIM($D$8)='Payment Term'!A$1,1-(1-$D$9)*(1-2%),$D$9)</f>
        <v>0.25</v>
      </c>
      <c r="L405" s="35">
        <v>0.1</v>
      </c>
      <c r="M405" s="81">
        <f>1-(1-Table13[[#This Row],[Rabat Długoterminowy]])*(1-Table13[[#This Row],[Dodatkowy rabat kwartału (składany)]])</f>
        <v>9.9999999999999978E-2</v>
      </c>
      <c r="N405" s="52">
        <v>0</v>
      </c>
      <c r="O405" s="31">
        <f>ROUND(Table13[[#This Row],[Cena Netto Po Rabacie Długoterminowym]]*(1-Table13[[#This Row],[Rabat Podstawowy]])*(1-Table13[[#This Row],[Dodatkowy rabat kwartału (składany)]])*(1-Table13[[#This Row],[Rabat Indywidualny]]),2)</f>
        <v>9.3800000000000008</v>
      </c>
      <c r="P405" s="31">
        <f>Table13[[#This Row],[Сena SKU Po Wszystkich Rabatach]]/Table13[[#This Row],[Szt/
Opak.]]</f>
        <v>2.3450000000000002</v>
      </c>
      <c r="Q405" s="94" t="s">
        <v>6198</v>
      </c>
      <c r="R405" s="36" t="s">
        <v>2460</v>
      </c>
      <c r="S405" s="91">
        <f>IF(ISERROR(Table13[[#This Row],[W Inner]]),Table13[[#This Row],[W Outer]],IF(AND(Table13[[#This Row],[W Inner]]&gt;0,Table13[[#This Row],[W Inner]]&lt;&gt;"0"),Table13[[#This Row],[W Inner]],Table13[[#This Row],[W Outer]]))</f>
        <v>20</v>
      </c>
      <c r="T405" s="86"/>
      <c r="U4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5" s="49">
        <f>IF(Table13[[#This Row],[Zamówienie - Ilosc SKU '[Szt']]]=0,0,MOD(Table13[[#This Row],[Zamówienie - Ilosc SKU '[Szt']]],Table13[[#This Row],[Min. Ilość Zam. Sku]])-0.5)</f>
        <v>0</v>
      </c>
      <c r="W405" s="31">
        <f>Table13[[#This Row],[Сena SKU Po Wszystkich Rabatach]]*U405</f>
        <v>0</v>
      </c>
      <c r="X405" s="33" t="str">
        <f>IF(Table13[[#This Row],[Zamówienie - Ilosc SKU '[Szt']]]=0,"Niezamówione produkty","Zamówione produkty")</f>
        <v>Niezamówione produkty</v>
      </c>
      <c r="Y405" s="34" t="s">
        <v>90</v>
      </c>
      <c r="Z405" s="34">
        <v>20</v>
      </c>
      <c r="AA405" s="34">
        <v>400</v>
      </c>
      <c r="AB405" s="34">
        <v>2800</v>
      </c>
      <c r="AC405" s="34">
        <f>+Table13[[#This Row],[Na Palecie]]/Table13[[#This Row],[W Outer]]</f>
        <v>140</v>
      </c>
      <c r="AD405" s="34">
        <f>+Table13[[#This Row],[Na Palecie]]/Table13[[#This Row],[Na 
Warstwie]]</f>
        <v>7</v>
      </c>
      <c r="AE405" s="37" t="s">
        <v>1346</v>
      </c>
      <c r="AF405" s="37" t="s">
        <v>90</v>
      </c>
      <c r="AG405" s="37" t="s">
        <v>1347</v>
      </c>
      <c r="AH405" s="37" t="s">
        <v>6524</v>
      </c>
      <c r="AI405" s="37"/>
      <c r="AJ405" s="37" t="s">
        <v>6697</v>
      </c>
      <c r="AK405" s="37" t="s">
        <v>722</v>
      </c>
      <c r="AL405" s="37" t="str">
        <f>_xlfn.XLOOKUP(Table13[[#This Row],[Rabat Indywidualny]],'PC2 code'!A:A,'PC2 code'!B:B,0)</f>
        <v>00</v>
      </c>
    </row>
    <row r="406" spans="1:38" ht="15.75" customHeight="1" x14ac:dyDescent="0.35">
      <c r="A406" s="73" t="s">
        <v>5646</v>
      </c>
      <c r="B406" s="73" t="str">
        <f>TEXT(Table13[[#This Row],[Kod EAN 
(Sku)]],"0000000000000")</f>
        <v>3086123593725</v>
      </c>
      <c r="C406" s="78" t="str">
        <f>IF(AND(Table13[[#This Row],[Kod EAN 
(Szt)]]&lt;&gt;0,Table13[[#This Row],[Kod EAN 
(Szt)]]&lt;&gt;"0"),TEXT(Table13[[#This Row],[Kod EAN 
(Szt)]],"0000000000000"),"")</f>
        <v/>
      </c>
      <c r="D406" s="79" t="s">
        <v>1348</v>
      </c>
      <c r="E406" s="27" t="s">
        <v>7</v>
      </c>
      <c r="F406" s="28" t="s">
        <v>5959</v>
      </c>
      <c r="G406" s="29"/>
      <c r="H406" s="66">
        <v>18.77</v>
      </c>
      <c r="I406" s="67"/>
      <c r="J406" s="51">
        <f>Table13[[#This Row],[Cena Netto]]*(1-Table13[[#This Row],[Rabat Długoterminowy]])</f>
        <v>18.77</v>
      </c>
      <c r="K406" s="80">
        <f>IF(TRIM($D$8)='Payment Term'!A$1,1-(1-$D$9)*(1-2%),$D$9)</f>
        <v>0.25</v>
      </c>
      <c r="L406" s="35">
        <v>0.1</v>
      </c>
      <c r="M406" s="81">
        <f>1-(1-Table13[[#This Row],[Rabat Długoterminowy]])*(1-Table13[[#This Row],[Dodatkowy rabat kwartału (składany)]])</f>
        <v>9.9999999999999978E-2</v>
      </c>
      <c r="N406" s="52">
        <v>0</v>
      </c>
      <c r="O406" s="31">
        <f>ROUND(Table13[[#This Row],[Cena Netto Po Rabacie Długoterminowym]]*(1-Table13[[#This Row],[Rabat Podstawowy]])*(1-Table13[[#This Row],[Dodatkowy rabat kwartału (składany)]])*(1-Table13[[#This Row],[Rabat Indywidualny]]),2)</f>
        <v>12.67</v>
      </c>
      <c r="P406" s="31">
        <f>Table13[[#This Row],[Сena SKU Po Wszystkich Rabatach]]/Table13[[#This Row],[Szt/
Opak.]]</f>
        <v>2.1116666666666668</v>
      </c>
      <c r="Q406" s="94" t="s">
        <v>6204</v>
      </c>
      <c r="R406" s="36" t="s">
        <v>2460</v>
      </c>
      <c r="S406" s="91">
        <f>IF(ISERROR(Table13[[#This Row],[W Inner]]),Table13[[#This Row],[W Outer]],IF(AND(Table13[[#This Row],[W Inner]]&gt;0,Table13[[#This Row],[W Inner]]&lt;&gt;"0"),Table13[[#This Row],[W Inner]],Table13[[#This Row],[W Outer]]))</f>
        <v>20</v>
      </c>
      <c r="T406" s="86"/>
      <c r="U4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6" s="49">
        <f>IF(Table13[[#This Row],[Zamówienie - Ilosc SKU '[Szt']]]=0,0,MOD(Table13[[#This Row],[Zamówienie - Ilosc SKU '[Szt']]],Table13[[#This Row],[Min. Ilość Zam. Sku]])-0.5)</f>
        <v>0</v>
      </c>
      <c r="W406" s="31">
        <f>Table13[[#This Row],[Сena SKU Po Wszystkich Rabatach]]*U406</f>
        <v>0</v>
      </c>
      <c r="X406" s="33" t="str">
        <f>IF(Table13[[#This Row],[Zamówienie - Ilosc SKU '[Szt']]]=0,"Niezamówione produkty","Zamówione produkty")</f>
        <v>Niezamówione produkty</v>
      </c>
      <c r="Y406" s="34" t="s">
        <v>90</v>
      </c>
      <c r="Z406" s="34">
        <v>20</v>
      </c>
      <c r="AA406" s="34">
        <v>380</v>
      </c>
      <c r="AB406" s="34">
        <v>1900</v>
      </c>
      <c r="AC406" s="34">
        <f>+Table13[[#This Row],[Na Palecie]]/Table13[[#This Row],[W Outer]]</f>
        <v>95</v>
      </c>
      <c r="AD406" s="34">
        <f>+Table13[[#This Row],[Na Palecie]]/Table13[[#This Row],[Na 
Warstwie]]</f>
        <v>5</v>
      </c>
      <c r="AE406" s="37" t="s">
        <v>1349</v>
      </c>
      <c r="AF406" s="37" t="s">
        <v>90</v>
      </c>
      <c r="AG406" s="37" t="s">
        <v>1350</v>
      </c>
      <c r="AH406" s="37" t="s">
        <v>1351</v>
      </c>
      <c r="AI406" s="37"/>
      <c r="AJ406" s="37" t="s">
        <v>6697</v>
      </c>
      <c r="AK406" s="37" t="s">
        <v>722</v>
      </c>
      <c r="AL406" s="37" t="str">
        <f>_xlfn.XLOOKUP(Table13[[#This Row],[Rabat Indywidualny]],'PC2 code'!A:A,'PC2 code'!B:B,0)</f>
        <v>00</v>
      </c>
    </row>
    <row r="407" spans="1:38" ht="15.75" customHeight="1" x14ac:dyDescent="0.35">
      <c r="A407" s="73" t="s">
        <v>5647</v>
      </c>
      <c r="B407" s="73" t="str">
        <f>TEXT(Table13[[#This Row],[Kod EAN 
(Sku)]],"0000000000000")</f>
        <v>3086123593732</v>
      </c>
      <c r="C407" s="78" t="str">
        <f>IF(AND(Table13[[#This Row],[Kod EAN 
(Szt)]]&lt;&gt;0,Table13[[#This Row],[Kod EAN 
(Szt)]]&lt;&gt;"0"),TEXT(Table13[[#This Row],[Kod EAN 
(Szt)]],"0000000000000"),"")</f>
        <v/>
      </c>
      <c r="D407" s="79" t="s">
        <v>1352</v>
      </c>
      <c r="E407" s="27" t="s">
        <v>7</v>
      </c>
      <c r="F407" s="28" t="s">
        <v>5959</v>
      </c>
      <c r="G407" s="29"/>
      <c r="H407" s="66">
        <v>33.33</v>
      </c>
      <c r="I407" s="67"/>
      <c r="J407" s="51">
        <f>Table13[[#This Row],[Cena Netto]]*(1-Table13[[#This Row],[Rabat Długoterminowy]])</f>
        <v>33.33</v>
      </c>
      <c r="K407" s="80">
        <f>IF(TRIM($D$8)='Payment Term'!A$1,1-(1-$D$9)*(1-2%),$D$9)</f>
        <v>0.25</v>
      </c>
      <c r="L407" s="35">
        <v>0.1</v>
      </c>
      <c r="M407" s="81">
        <f>1-(1-Table13[[#This Row],[Rabat Długoterminowy]])*(1-Table13[[#This Row],[Dodatkowy rabat kwartału (składany)]])</f>
        <v>9.9999999999999978E-2</v>
      </c>
      <c r="N407" s="52">
        <v>0</v>
      </c>
      <c r="O407" s="31">
        <f>ROUND(Table13[[#This Row],[Cena Netto Po Rabacie Długoterminowym]]*(1-Table13[[#This Row],[Rabat Podstawowy]])*(1-Table13[[#This Row],[Dodatkowy rabat kwartału (składany)]])*(1-Table13[[#This Row],[Rabat Indywidualny]]),2)</f>
        <v>22.5</v>
      </c>
      <c r="P407" s="31">
        <f>Table13[[#This Row],[Сena SKU Po Wszystkich Rabatach]]/Table13[[#This Row],[Szt/
Opak.]]</f>
        <v>1.875</v>
      </c>
      <c r="Q407" s="94" t="s">
        <v>2444</v>
      </c>
      <c r="R407" s="36" t="s">
        <v>2460</v>
      </c>
      <c r="S407" s="91">
        <f>IF(ISERROR(Table13[[#This Row],[W Inner]]),Table13[[#This Row],[W Outer]],IF(AND(Table13[[#This Row],[W Inner]]&gt;0,Table13[[#This Row],[W Inner]]&lt;&gt;"0"),Table13[[#This Row],[W Inner]],Table13[[#This Row],[W Outer]]))</f>
        <v>20</v>
      </c>
      <c r="T407" s="86"/>
      <c r="U4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7" s="49">
        <f>IF(Table13[[#This Row],[Zamówienie - Ilosc SKU '[Szt']]]=0,0,MOD(Table13[[#This Row],[Zamówienie - Ilosc SKU '[Szt']]],Table13[[#This Row],[Min. Ilość Zam. Sku]])-0.5)</f>
        <v>0</v>
      </c>
      <c r="W407" s="31">
        <f>Table13[[#This Row],[Сena SKU Po Wszystkich Rabatach]]*U407</f>
        <v>0</v>
      </c>
      <c r="X407" s="33" t="str">
        <f>IF(Table13[[#This Row],[Zamówienie - Ilosc SKU '[Szt']]]=0,"Niezamówione produkty","Zamówione produkty")</f>
        <v>Niezamówione produkty</v>
      </c>
      <c r="Y407" s="34" t="s">
        <v>90</v>
      </c>
      <c r="Z407" s="34">
        <v>20</v>
      </c>
      <c r="AA407" s="34">
        <v>160</v>
      </c>
      <c r="AB407" s="34">
        <v>800</v>
      </c>
      <c r="AC407" s="34">
        <f>+Table13[[#This Row],[Na Palecie]]/Table13[[#This Row],[W Outer]]</f>
        <v>40</v>
      </c>
      <c r="AD407" s="34">
        <f>+Table13[[#This Row],[Na Palecie]]/Table13[[#This Row],[Na 
Warstwie]]</f>
        <v>5</v>
      </c>
      <c r="AE407" s="37" t="s">
        <v>1353</v>
      </c>
      <c r="AF407" s="37" t="s">
        <v>90</v>
      </c>
      <c r="AG407" s="37" t="s">
        <v>1354</v>
      </c>
      <c r="AH407" s="37" t="s">
        <v>1355</v>
      </c>
      <c r="AI407" s="37"/>
      <c r="AJ407" s="37" t="s">
        <v>6697</v>
      </c>
      <c r="AK407" s="37" t="s">
        <v>722</v>
      </c>
      <c r="AL407" s="37" t="str">
        <f>_xlfn.XLOOKUP(Table13[[#This Row],[Rabat Indywidualny]],'PC2 code'!A:A,'PC2 code'!B:B,0)</f>
        <v>00</v>
      </c>
    </row>
    <row r="408" spans="1:38" ht="15.75" customHeight="1" x14ac:dyDescent="0.35">
      <c r="A408" s="73" t="s">
        <v>5648</v>
      </c>
      <c r="B408" s="73" t="str">
        <f>TEXT(Table13[[#This Row],[Kod EAN 
(Sku)]],"0000000000000")</f>
        <v>3086123686175</v>
      </c>
      <c r="C408" s="78" t="str">
        <f>IF(AND(Table13[[#This Row],[Kod EAN 
(Szt)]]&lt;&gt;0,Table13[[#This Row],[Kod EAN 
(Szt)]]&lt;&gt;"0"),TEXT(Table13[[#This Row],[Kod EAN 
(Szt)]],"0000000000000"),"")</f>
        <v/>
      </c>
      <c r="D408" s="79" t="s">
        <v>1356</v>
      </c>
      <c r="E408" s="27" t="s">
        <v>7</v>
      </c>
      <c r="F408" s="28" t="s">
        <v>5959</v>
      </c>
      <c r="G408" s="29"/>
      <c r="H408" s="66">
        <v>33.33</v>
      </c>
      <c r="I408" s="67"/>
      <c r="J408" s="51">
        <f>Table13[[#This Row],[Cena Netto]]*(1-Table13[[#This Row],[Rabat Długoterminowy]])</f>
        <v>33.33</v>
      </c>
      <c r="K408" s="80">
        <f>IF(TRIM($D$8)='Payment Term'!A$1,1-(1-$D$9)*(1-2%),$D$9)</f>
        <v>0.25</v>
      </c>
      <c r="L408" s="35">
        <v>0.1</v>
      </c>
      <c r="M408" s="81">
        <f>1-(1-Table13[[#This Row],[Rabat Długoterminowy]])*(1-Table13[[#This Row],[Dodatkowy rabat kwartału (składany)]])</f>
        <v>9.9999999999999978E-2</v>
      </c>
      <c r="N408" s="52">
        <v>0</v>
      </c>
      <c r="O408" s="31">
        <f>ROUND(Table13[[#This Row],[Cena Netto Po Rabacie Długoterminowym]]*(1-Table13[[#This Row],[Rabat Podstawowy]])*(1-Table13[[#This Row],[Dodatkowy rabat kwartału (składany)]])*(1-Table13[[#This Row],[Rabat Indywidualny]]),2)</f>
        <v>22.5</v>
      </c>
      <c r="P408" s="31">
        <f>Table13[[#This Row],[Сena SKU Po Wszystkich Rabatach]]/Table13[[#This Row],[Szt/
Opak.]]</f>
        <v>1.875</v>
      </c>
      <c r="Q408" s="94" t="s">
        <v>2444</v>
      </c>
      <c r="R408" s="36" t="s">
        <v>6200</v>
      </c>
      <c r="S408" s="91">
        <f>IF(ISERROR(Table13[[#This Row],[W Inner]]),Table13[[#This Row],[W Outer]],IF(AND(Table13[[#This Row],[W Inner]]&gt;0,Table13[[#This Row],[W Inner]]&lt;&gt;"0"),Table13[[#This Row],[W Inner]],Table13[[#This Row],[W Outer]]))</f>
        <v>18</v>
      </c>
      <c r="T408" s="86"/>
      <c r="U4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8" s="49">
        <f>IF(Table13[[#This Row],[Zamówienie - Ilosc SKU '[Szt']]]=0,0,MOD(Table13[[#This Row],[Zamówienie - Ilosc SKU '[Szt']]],Table13[[#This Row],[Min. Ilość Zam. Sku]])-0.5)</f>
        <v>0</v>
      </c>
      <c r="W408" s="31">
        <f>Table13[[#This Row],[Сena SKU Po Wszystkich Rabatach]]*U408</f>
        <v>0</v>
      </c>
      <c r="X408" s="33" t="str">
        <f>IF(Table13[[#This Row],[Zamówienie - Ilosc SKU '[Szt']]]=0,"Niezamówione produkty","Zamówione produkty")</f>
        <v>Niezamówione produkty</v>
      </c>
      <c r="Y408" s="34" t="s">
        <v>90</v>
      </c>
      <c r="Z408" s="34">
        <v>18</v>
      </c>
      <c r="AA408" s="34">
        <v>306</v>
      </c>
      <c r="AB408" s="34">
        <v>1836</v>
      </c>
      <c r="AC408" s="34">
        <f>+Table13[[#This Row],[Na Palecie]]/Table13[[#This Row],[W Outer]]</f>
        <v>102</v>
      </c>
      <c r="AD408" s="34">
        <f>+Table13[[#This Row],[Na Palecie]]/Table13[[#This Row],[Na 
Warstwie]]</f>
        <v>6</v>
      </c>
      <c r="AE408" s="37" t="s">
        <v>1357</v>
      </c>
      <c r="AF408" s="37" t="s">
        <v>90</v>
      </c>
      <c r="AG408" s="37" t="s">
        <v>1358</v>
      </c>
      <c r="AH408" s="37" t="s">
        <v>1359</v>
      </c>
      <c r="AI408" s="37"/>
      <c r="AJ408" s="37" t="s">
        <v>6697</v>
      </c>
      <c r="AK408" s="37" t="s">
        <v>722</v>
      </c>
      <c r="AL408" s="37" t="str">
        <f>_xlfn.XLOOKUP(Table13[[#This Row],[Rabat Indywidualny]],'PC2 code'!A:A,'PC2 code'!B:B,0)</f>
        <v>00</v>
      </c>
    </row>
    <row r="409" spans="1:38" ht="15.75" customHeight="1" x14ac:dyDescent="0.35">
      <c r="A409" s="73" t="s">
        <v>5649</v>
      </c>
      <c r="B409" s="73" t="str">
        <f>TEXT(Table13[[#This Row],[Kod EAN 
(Sku)]],"0000000000000")</f>
        <v>3086123255586</v>
      </c>
      <c r="C409" s="78" t="str">
        <f>IF(AND(Table13[[#This Row],[Kod EAN 
(Szt)]]&lt;&gt;0,Table13[[#This Row],[Kod EAN 
(Szt)]]&lt;&gt;"0"),TEXT(Table13[[#This Row],[Kod EAN 
(Szt)]],"0000000000000"),"")</f>
        <v/>
      </c>
      <c r="D409" s="79" t="s">
        <v>6094</v>
      </c>
      <c r="E409" s="27" t="s">
        <v>7</v>
      </c>
      <c r="F409" s="28" t="s">
        <v>5959</v>
      </c>
      <c r="G409" s="29"/>
      <c r="H409" s="66">
        <v>10.96</v>
      </c>
      <c r="I409" s="67"/>
      <c r="J409" s="51">
        <f>Table13[[#This Row],[Cena Netto]]*(1-Table13[[#This Row],[Rabat Długoterminowy]])</f>
        <v>10.96</v>
      </c>
      <c r="K409" s="80">
        <f>IF(TRIM($D$8)='Payment Term'!A$1,1-(1-$D$9)*(1-2%),$D$9)</f>
        <v>0.25</v>
      </c>
      <c r="L409" s="35"/>
      <c r="M409" s="81">
        <f>1-(1-Table13[[#This Row],[Rabat Długoterminowy]])*(1-Table13[[#This Row],[Dodatkowy rabat kwartału (składany)]])</f>
        <v>0</v>
      </c>
      <c r="N409" s="52">
        <v>0</v>
      </c>
      <c r="O409" s="31">
        <f>ROUND(Table13[[#This Row],[Cena Netto Po Rabacie Długoterminowym]]*(1-Table13[[#This Row],[Rabat Podstawowy]])*(1-Table13[[#This Row],[Dodatkowy rabat kwartału (składany)]])*(1-Table13[[#This Row],[Rabat Indywidualny]]),2)</f>
        <v>8.2200000000000006</v>
      </c>
      <c r="P409" s="31">
        <f>Table13[[#This Row],[Сena SKU Po Wszystkich Rabatach]]/Table13[[#This Row],[Szt/
Opak.]]</f>
        <v>1.6440000000000001</v>
      </c>
      <c r="Q409" s="94" t="s">
        <v>6201</v>
      </c>
      <c r="R409" s="36" t="s">
        <v>2460</v>
      </c>
      <c r="S409" s="91">
        <f>IF(ISERROR(Table13[[#This Row],[W Inner]]),Table13[[#This Row],[W Outer]],IF(AND(Table13[[#This Row],[W Inner]]&gt;0,Table13[[#This Row],[W Inner]]&lt;&gt;"0"),Table13[[#This Row],[W Inner]],Table13[[#This Row],[W Outer]]))</f>
        <v>20</v>
      </c>
      <c r="T409" s="86"/>
      <c r="U4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09" s="49">
        <f>IF(Table13[[#This Row],[Zamówienie - Ilosc SKU '[Szt']]]=0,0,MOD(Table13[[#This Row],[Zamówienie - Ilosc SKU '[Szt']]],Table13[[#This Row],[Min. Ilość Zam. Sku]])-0.5)</f>
        <v>0</v>
      </c>
      <c r="W409" s="31">
        <f>Table13[[#This Row],[Сena SKU Po Wszystkich Rabatach]]*U409</f>
        <v>0</v>
      </c>
      <c r="X409" s="33" t="str">
        <f>IF(Table13[[#This Row],[Zamówienie - Ilosc SKU '[Szt']]]=0,"Niezamówione produkty","Zamówione produkty")</f>
        <v>Niezamówione produkty</v>
      </c>
      <c r="Y409" s="34" t="s">
        <v>90</v>
      </c>
      <c r="Z409" s="34">
        <v>20</v>
      </c>
      <c r="AA409" s="34">
        <v>380</v>
      </c>
      <c r="AB409" s="34">
        <v>1900</v>
      </c>
      <c r="AC409" s="34">
        <f>+Table13[[#This Row],[Na Palecie]]/Table13[[#This Row],[W Outer]]</f>
        <v>95</v>
      </c>
      <c r="AD409" s="34">
        <f>+Table13[[#This Row],[Na Palecie]]/Table13[[#This Row],[Na 
Warstwie]]</f>
        <v>5</v>
      </c>
      <c r="AE409" s="37" t="s">
        <v>6279</v>
      </c>
      <c r="AF409" s="37" t="s">
        <v>90</v>
      </c>
      <c r="AG409" s="37" t="s">
        <v>6525</v>
      </c>
      <c r="AH409" s="37" t="s">
        <v>6526</v>
      </c>
      <c r="AI409" s="37"/>
      <c r="AJ409" s="37" t="s">
        <v>6697</v>
      </c>
      <c r="AK409" s="37" t="s">
        <v>722</v>
      </c>
      <c r="AL409" s="37" t="str">
        <f>_xlfn.XLOOKUP(Table13[[#This Row],[Rabat Indywidualny]],'PC2 code'!A:A,'PC2 code'!B:B,0)</f>
        <v>00</v>
      </c>
    </row>
    <row r="410" spans="1:38" ht="15.75" customHeight="1" x14ac:dyDescent="0.35">
      <c r="A410" s="73" t="s">
        <v>5650</v>
      </c>
      <c r="B410" s="73" t="str">
        <f>TEXT(Table13[[#This Row],[Kod EAN 
(Sku)]],"0000000000000")</f>
        <v>3086123742444</v>
      </c>
      <c r="C410" s="78" t="str">
        <f>IF(AND(Table13[[#This Row],[Kod EAN 
(Szt)]]&lt;&gt;0,Table13[[#This Row],[Kod EAN 
(Szt)]]&lt;&gt;"0"),TEXT(Table13[[#This Row],[Kod EAN 
(Szt)]],"0000000000000"),"")</f>
        <v/>
      </c>
      <c r="D410" s="79" t="s">
        <v>1360</v>
      </c>
      <c r="E410" s="27" t="s">
        <v>7</v>
      </c>
      <c r="F410" s="28" t="s">
        <v>5959</v>
      </c>
      <c r="G410" s="29"/>
      <c r="H410" s="66">
        <v>10.44</v>
      </c>
      <c r="I410" s="67"/>
      <c r="J410" s="51">
        <f>Table13[[#This Row],[Cena Netto]]*(1-Table13[[#This Row],[Rabat Długoterminowy]])</f>
        <v>10.44</v>
      </c>
      <c r="K410" s="80">
        <f>IF(TRIM($D$8)='Payment Term'!A$1,1-(1-$D$9)*(1-2%),$D$9)</f>
        <v>0.25</v>
      </c>
      <c r="L410" s="35">
        <v>0.1</v>
      </c>
      <c r="M410" s="81">
        <f>1-(1-Table13[[#This Row],[Rabat Długoterminowy]])*(1-Table13[[#This Row],[Dodatkowy rabat kwartału (składany)]])</f>
        <v>9.9999999999999978E-2</v>
      </c>
      <c r="N410" s="52">
        <v>0</v>
      </c>
      <c r="O410" s="31">
        <f>ROUND(Table13[[#This Row],[Cena Netto Po Rabacie Długoterminowym]]*(1-Table13[[#This Row],[Rabat Podstawowy]])*(1-Table13[[#This Row],[Dodatkowy rabat kwartału (składany)]])*(1-Table13[[#This Row],[Rabat Indywidualny]]),2)</f>
        <v>7.05</v>
      </c>
      <c r="P410" s="31">
        <f>Table13[[#This Row],[Сena SKU Po Wszystkich Rabatach]]/Table13[[#This Row],[Szt/
Opak.]]</f>
        <v>3.5249999999999999</v>
      </c>
      <c r="Q410" s="94" t="s">
        <v>6205</v>
      </c>
      <c r="R410" s="36" t="s">
        <v>2440</v>
      </c>
      <c r="S410" s="91">
        <f>IF(ISERROR(Table13[[#This Row],[W Inner]]),Table13[[#This Row],[W Outer]],IF(AND(Table13[[#This Row],[W Inner]]&gt;0,Table13[[#This Row],[W Inner]]&lt;&gt;"0"),Table13[[#This Row],[W Inner]],Table13[[#This Row],[W Outer]]))</f>
        <v>10</v>
      </c>
      <c r="T410" s="86"/>
      <c r="U4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0" s="49">
        <f>IF(Table13[[#This Row],[Zamówienie - Ilosc SKU '[Szt']]]=0,0,MOD(Table13[[#This Row],[Zamówienie - Ilosc SKU '[Szt']]],Table13[[#This Row],[Min. Ilość Zam. Sku]])-0.5)</f>
        <v>0</v>
      </c>
      <c r="W410" s="31">
        <f>Table13[[#This Row],[Сena SKU Po Wszystkich Rabatach]]*U410</f>
        <v>0</v>
      </c>
      <c r="X410" s="33" t="str">
        <f>IF(Table13[[#This Row],[Zamówienie - Ilosc SKU '[Szt']]]=0,"Niezamówione produkty","Zamówione produkty")</f>
        <v>Niezamówione produkty</v>
      </c>
      <c r="Y410" s="34" t="s">
        <v>90</v>
      </c>
      <c r="Z410" s="34">
        <v>10</v>
      </c>
      <c r="AA410" s="34">
        <v>280</v>
      </c>
      <c r="AB410" s="34">
        <v>1680</v>
      </c>
      <c r="AC410" s="34">
        <f>+Table13[[#This Row],[Na Palecie]]/Table13[[#This Row],[W Outer]]</f>
        <v>168</v>
      </c>
      <c r="AD410" s="34">
        <f>+Table13[[#This Row],[Na Palecie]]/Table13[[#This Row],[Na 
Warstwie]]</f>
        <v>6</v>
      </c>
      <c r="AE410" s="37" t="s">
        <v>1361</v>
      </c>
      <c r="AF410" s="37" t="s">
        <v>90</v>
      </c>
      <c r="AG410" s="37" t="s">
        <v>1362</v>
      </c>
      <c r="AH410" s="37" t="s">
        <v>1363</v>
      </c>
      <c r="AI410" s="37"/>
      <c r="AJ410" s="37" t="s">
        <v>6697</v>
      </c>
      <c r="AK410" s="37" t="s">
        <v>722</v>
      </c>
      <c r="AL410" s="37" t="str">
        <f>_xlfn.XLOOKUP(Table13[[#This Row],[Rabat Indywidualny]],'PC2 code'!A:A,'PC2 code'!B:B,0)</f>
        <v>00</v>
      </c>
    </row>
    <row r="411" spans="1:38" ht="15.75" customHeight="1" x14ac:dyDescent="0.35">
      <c r="A411" s="73" t="s">
        <v>5651</v>
      </c>
      <c r="B411" s="73" t="str">
        <f>TEXT(Table13[[#This Row],[Kod EAN 
(Sku)]],"0000000000000")</f>
        <v>3086123742468</v>
      </c>
      <c r="C411" s="78" t="str">
        <f>IF(AND(Table13[[#This Row],[Kod EAN 
(Szt)]]&lt;&gt;0,Table13[[#This Row],[Kod EAN 
(Szt)]]&lt;&gt;"0"),TEXT(Table13[[#This Row],[Kod EAN 
(Szt)]],"0000000000000"),"")</f>
        <v/>
      </c>
      <c r="D411" s="79" t="s">
        <v>1364</v>
      </c>
      <c r="E411" s="27" t="s">
        <v>7</v>
      </c>
      <c r="F411" s="28" t="s">
        <v>5959</v>
      </c>
      <c r="G411" s="29"/>
      <c r="H411" s="66">
        <v>14.84</v>
      </c>
      <c r="I411" s="67"/>
      <c r="J411" s="51">
        <f>Table13[[#This Row],[Cena Netto]]*(1-Table13[[#This Row],[Rabat Długoterminowy]])</f>
        <v>14.84</v>
      </c>
      <c r="K411" s="80">
        <f>IF(TRIM($D$8)='Payment Term'!A$1,1-(1-$D$9)*(1-2%),$D$9)</f>
        <v>0.25</v>
      </c>
      <c r="L411" s="35">
        <v>0.1</v>
      </c>
      <c r="M411" s="81">
        <f>1-(1-Table13[[#This Row],[Rabat Długoterminowy]])*(1-Table13[[#This Row],[Dodatkowy rabat kwartału (składany)]])</f>
        <v>9.9999999999999978E-2</v>
      </c>
      <c r="N411" s="52">
        <v>0</v>
      </c>
      <c r="O411" s="31">
        <f>ROUND(Table13[[#This Row],[Cena Netto Po Rabacie Długoterminowym]]*(1-Table13[[#This Row],[Rabat Podstawowy]])*(1-Table13[[#This Row],[Dodatkowy rabat kwartału (składany)]])*(1-Table13[[#This Row],[Rabat Indywidualny]]),2)</f>
        <v>10.02</v>
      </c>
      <c r="P411" s="31">
        <f>Table13[[#This Row],[Сena SKU Po Wszystkich Rabatach]]/Table13[[#This Row],[Szt/
Opak.]]</f>
        <v>3.34</v>
      </c>
      <c r="Q411" s="94" t="s">
        <v>6203</v>
      </c>
      <c r="R411" s="36" t="s">
        <v>2440</v>
      </c>
      <c r="S411" s="91">
        <f>IF(ISERROR(Table13[[#This Row],[W Inner]]),Table13[[#This Row],[W Outer]],IF(AND(Table13[[#This Row],[W Inner]]&gt;0,Table13[[#This Row],[W Inner]]&lt;&gt;"0"),Table13[[#This Row],[W Inner]],Table13[[#This Row],[W Outer]]))</f>
        <v>10</v>
      </c>
      <c r="T411" s="86"/>
      <c r="U4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1" s="49">
        <f>IF(Table13[[#This Row],[Zamówienie - Ilosc SKU '[Szt']]]=0,0,MOD(Table13[[#This Row],[Zamówienie - Ilosc SKU '[Szt']]],Table13[[#This Row],[Min. Ilość Zam. Sku]])-0.5)</f>
        <v>0</v>
      </c>
      <c r="W411" s="31">
        <f>Table13[[#This Row],[Сena SKU Po Wszystkich Rabatach]]*U411</f>
        <v>0</v>
      </c>
      <c r="X411" s="33" t="str">
        <f>IF(Table13[[#This Row],[Zamówienie - Ilosc SKU '[Szt']]]=0,"Niezamówione produkty","Zamówione produkty")</f>
        <v>Niezamówione produkty</v>
      </c>
      <c r="Y411" s="34" t="s">
        <v>90</v>
      </c>
      <c r="Z411" s="34">
        <v>10</v>
      </c>
      <c r="AA411" s="34">
        <v>200</v>
      </c>
      <c r="AB411" s="34">
        <v>1400</v>
      </c>
      <c r="AC411" s="34">
        <f>+Table13[[#This Row],[Na Palecie]]/Table13[[#This Row],[W Outer]]</f>
        <v>140</v>
      </c>
      <c r="AD411" s="34">
        <f>+Table13[[#This Row],[Na Palecie]]/Table13[[#This Row],[Na 
Warstwie]]</f>
        <v>7</v>
      </c>
      <c r="AE411" s="37" t="s">
        <v>1365</v>
      </c>
      <c r="AF411" s="37" t="s">
        <v>90</v>
      </c>
      <c r="AG411" s="37" t="s">
        <v>1366</v>
      </c>
      <c r="AH411" s="37" t="s">
        <v>1367</v>
      </c>
      <c r="AI411" s="37"/>
      <c r="AJ411" s="37" t="s">
        <v>6697</v>
      </c>
      <c r="AK411" s="37" t="s">
        <v>722</v>
      </c>
      <c r="AL411" s="37" t="str">
        <f>_xlfn.XLOOKUP(Table13[[#This Row],[Rabat Indywidualny]],'PC2 code'!A:A,'PC2 code'!B:B,0)</f>
        <v>00</v>
      </c>
    </row>
    <row r="412" spans="1:38" ht="15.75" customHeight="1" x14ac:dyDescent="0.35">
      <c r="A412" s="73" t="s">
        <v>5652</v>
      </c>
      <c r="B412" s="73" t="str">
        <f>TEXT(Table13[[#This Row],[Kod EAN 
(Sku)]],"0000000000000")</f>
        <v>3086123742765</v>
      </c>
      <c r="C412" s="78" t="str">
        <f>IF(AND(Table13[[#This Row],[Kod EAN 
(Szt)]]&lt;&gt;0,Table13[[#This Row],[Kod EAN 
(Szt)]]&lt;&gt;"0"),TEXT(Table13[[#This Row],[Kod EAN 
(Szt)]],"0000000000000"),"")</f>
        <v/>
      </c>
      <c r="D412" s="79" t="s">
        <v>6095</v>
      </c>
      <c r="E412" s="27" t="s">
        <v>7</v>
      </c>
      <c r="F412" s="28" t="s">
        <v>5959</v>
      </c>
      <c r="G412" s="29"/>
      <c r="H412" s="66">
        <v>18.93</v>
      </c>
      <c r="I412" s="67"/>
      <c r="J412" s="51">
        <f>Table13[[#This Row],[Cena Netto]]*(1-Table13[[#This Row],[Rabat Długoterminowy]])</f>
        <v>18.93</v>
      </c>
      <c r="K412" s="80">
        <f>IF(TRIM($D$8)='Payment Term'!A$1,1-(1-$D$9)*(1-2%),$D$9)</f>
        <v>0.25</v>
      </c>
      <c r="L412" s="35">
        <v>0.1</v>
      </c>
      <c r="M412" s="81">
        <f>1-(1-Table13[[#This Row],[Rabat Długoterminowy]])*(1-Table13[[#This Row],[Dodatkowy rabat kwartału (składany)]])</f>
        <v>9.9999999999999978E-2</v>
      </c>
      <c r="N412" s="52">
        <v>0</v>
      </c>
      <c r="O412" s="31">
        <f>ROUND(Table13[[#This Row],[Cena Netto Po Rabacie Długoterminowym]]*(1-Table13[[#This Row],[Rabat Podstawowy]])*(1-Table13[[#This Row],[Dodatkowy rabat kwartału (składany)]])*(1-Table13[[#This Row],[Rabat Indywidualny]]),2)</f>
        <v>12.78</v>
      </c>
      <c r="P412" s="31">
        <f>Table13[[#This Row],[Сena SKU Po Wszystkich Rabatach]]/Table13[[#This Row],[Szt/
Opak.]]</f>
        <v>3.1949999999999998</v>
      </c>
      <c r="Q412" s="94" t="s">
        <v>6198</v>
      </c>
      <c r="R412" s="36" t="s">
        <v>2440</v>
      </c>
      <c r="S412" s="91">
        <f>IF(ISERROR(Table13[[#This Row],[W Inner]]),Table13[[#This Row],[W Outer]],IF(AND(Table13[[#This Row],[W Inner]]&gt;0,Table13[[#This Row],[W Inner]]&lt;&gt;"0"),Table13[[#This Row],[W Inner]],Table13[[#This Row],[W Outer]]))</f>
        <v>10</v>
      </c>
      <c r="T412" s="86"/>
      <c r="U4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2" s="49">
        <f>IF(Table13[[#This Row],[Zamówienie - Ilosc SKU '[Szt']]]=0,0,MOD(Table13[[#This Row],[Zamówienie - Ilosc SKU '[Szt']]],Table13[[#This Row],[Min. Ilość Zam. Sku]])-0.5)</f>
        <v>0</v>
      </c>
      <c r="W412" s="31">
        <f>Table13[[#This Row],[Сena SKU Po Wszystkich Rabatach]]*U412</f>
        <v>0</v>
      </c>
      <c r="X412" s="33" t="str">
        <f>IF(Table13[[#This Row],[Zamówienie - Ilosc SKU '[Szt']]]=0,"Niezamówione produkty","Zamówione produkty")</f>
        <v>Niezamówione produkty</v>
      </c>
      <c r="Y412" s="34" t="s">
        <v>90</v>
      </c>
      <c r="Z412" s="34">
        <v>10</v>
      </c>
      <c r="AA412" s="34">
        <v>200</v>
      </c>
      <c r="AB412" s="34">
        <v>1400</v>
      </c>
      <c r="AC412" s="34">
        <f>+Table13[[#This Row],[Na Palecie]]/Table13[[#This Row],[W Outer]]</f>
        <v>140</v>
      </c>
      <c r="AD412" s="34">
        <f>+Table13[[#This Row],[Na Palecie]]/Table13[[#This Row],[Na 
Warstwie]]</f>
        <v>7</v>
      </c>
      <c r="AE412" s="37" t="s">
        <v>6280</v>
      </c>
      <c r="AF412" s="37" t="s">
        <v>90</v>
      </c>
      <c r="AG412" s="37" t="s">
        <v>6527</v>
      </c>
      <c r="AH412" s="37" t="s">
        <v>6528</v>
      </c>
      <c r="AI412" s="37"/>
      <c r="AJ412" s="37" t="s">
        <v>6697</v>
      </c>
      <c r="AK412" s="37" t="s">
        <v>722</v>
      </c>
      <c r="AL412" s="37" t="str">
        <f>_xlfn.XLOOKUP(Table13[[#This Row],[Rabat Indywidualny]],'PC2 code'!A:A,'PC2 code'!B:B,0)</f>
        <v>00</v>
      </c>
    </row>
    <row r="413" spans="1:38" ht="15.75" customHeight="1" x14ac:dyDescent="0.35">
      <c r="A413" s="73" t="s">
        <v>5653</v>
      </c>
      <c r="B413" s="73" t="str">
        <f>TEXT(Table13[[#This Row],[Kod EAN 
(Sku)]],"0000000000000")</f>
        <v>3086123742789</v>
      </c>
      <c r="C413" s="78" t="str">
        <f>IF(AND(Table13[[#This Row],[Kod EAN 
(Szt)]]&lt;&gt;0,Table13[[#This Row],[Kod EAN 
(Szt)]]&lt;&gt;"0"),TEXT(Table13[[#This Row],[Kod EAN 
(Szt)]],"0000000000000"),"")</f>
        <v/>
      </c>
      <c r="D413" s="79" t="s">
        <v>6096</v>
      </c>
      <c r="E413" s="27" t="s">
        <v>7</v>
      </c>
      <c r="F413" s="28" t="s">
        <v>5959</v>
      </c>
      <c r="G413" s="29"/>
      <c r="H413" s="66">
        <v>37.86</v>
      </c>
      <c r="I413" s="67"/>
      <c r="J413" s="51">
        <f>Table13[[#This Row],[Cena Netto]]*(1-Table13[[#This Row],[Rabat Długoterminowy]])</f>
        <v>37.86</v>
      </c>
      <c r="K413" s="80">
        <f>IF(TRIM($D$8)='Payment Term'!A$1,1-(1-$D$9)*(1-2%),$D$9)</f>
        <v>0.25</v>
      </c>
      <c r="L413" s="35">
        <v>0.1</v>
      </c>
      <c r="M413" s="81">
        <f>1-(1-Table13[[#This Row],[Rabat Długoterminowy]])*(1-Table13[[#This Row],[Dodatkowy rabat kwartału (składany)]])</f>
        <v>9.9999999999999978E-2</v>
      </c>
      <c r="N413" s="52">
        <v>0</v>
      </c>
      <c r="O413" s="31">
        <f>ROUND(Table13[[#This Row],[Cena Netto Po Rabacie Długoterminowym]]*(1-Table13[[#This Row],[Rabat Podstawowy]])*(1-Table13[[#This Row],[Dodatkowy rabat kwartału (składany)]])*(1-Table13[[#This Row],[Rabat Indywidualny]]),2)</f>
        <v>25.56</v>
      </c>
      <c r="P413" s="31">
        <f>Table13[[#This Row],[Сena SKU Po Wszystkich Rabatach]]/Table13[[#This Row],[Szt/
Opak.]]</f>
        <v>3.1949999999999998</v>
      </c>
      <c r="Q413" s="94" t="s">
        <v>6199</v>
      </c>
      <c r="R413" s="36" t="s">
        <v>2440</v>
      </c>
      <c r="S413" s="91">
        <f>IF(ISERROR(Table13[[#This Row],[W Inner]]),Table13[[#This Row],[W Outer]],IF(AND(Table13[[#This Row],[W Inner]]&gt;0,Table13[[#This Row],[W Inner]]&lt;&gt;"0"),Table13[[#This Row],[W Inner]],Table13[[#This Row],[W Outer]]))</f>
        <v>10</v>
      </c>
      <c r="T413" s="86"/>
      <c r="U4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3" s="49">
        <f>IF(Table13[[#This Row],[Zamówienie - Ilosc SKU '[Szt']]]=0,0,MOD(Table13[[#This Row],[Zamówienie - Ilosc SKU '[Szt']]],Table13[[#This Row],[Min. Ilość Zam. Sku]])-0.5)</f>
        <v>0</v>
      </c>
      <c r="W413" s="31">
        <f>Table13[[#This Row],[Сena SKU Po Wszystkich Rabatach]]*U413</f>
        <v>0</v>
      </c>
      <c r="X413" s="33" t="str">
        <f>IF(Table13[[#This Row],[Zamówienie - Ilosc SKU '[Szt']]]=0,"Niezamówione produkty","Zamówione produkty")</f>
        <v>Niezamówione produkty</v>
      </c>
      <c r="Y413" s="34" t="s">
        <v>90</v>
      </c>
      <c r="Z413" s="34">
        <v>10</v>
      </c>
      <c r="AA413" s="34">
        <v>190</v>
      </c>
      <c r="AB413" s="34">
        <v>1140</v>
      </c>
      <c r="AC413" s="34">
        <f>+Table13[[#This Row],[Na Palecie]]/Table13[[#This Row],[W Outer]]</f>
        <v>114</v>
      </c>
      <c r="AD413" s="34">
        <f>+Table13[[#This Row],[Na Palecie]]/Table13[[#This Row],[Na 
Warstwie]]</f>
        <v>6</v>
      </c>
      <c r="AE413" s="37" t="s">
        <v>6281</v>
      </c>
      <c r="AF413" s="37" t="s">
        <v>90</v>
      </c>
      <c r="AG413" s="37" t="s">
        <v>6529</v>
      </c>
      <c r="AH413" s="37" t="s">
        <v>6530</v>
      </c>
      <c r="AI413" s="37"/>
      <c r="AJ413" s="37" t="s">
        <v>6697</v>
      </c>
      <c r="AK413" s="37" t="s">
        <v>722</v>
      </c>
      <c r="AL413" s="37" t="str">
        <f>_xlfn.XLOOKUP(Table13[[#This Row],[Rabat Indywidualny]],'PC2 code'!A:A,'PC2 code'!B:B,0)</f>
        <v>00</v>
      </c>
    </row>
    <row r="414" spans="1:38" ht="15.75" customHeight="1" x14ac:dyDescent="0.35">
      <c r="A414" s="73" t="s">
        <v>5654</v>
      </c>
      <c r="B414" s="73" t="str">
        <f>TEXT(Table13[[#This Row],[Kod EAN 
(Sku)]],"0000000000000")</f>
        <v>3086123742864</v>
      </c>
      <c r="C414" s="78" t="str">
        <f>IF(AND(Table13[[#This Row],[Kod EAN 
(Szt)]]&lt;&gt;0,Table13[[#This Row],[Kod EAN 
(Szt)]]&lt;&gt;"0"),TEXT(Table13[[#This Row],[Kod EAN 
(Szt)]],"0000000000000"),"")</f>
        <v>3086123737433</v>
      </c>
      <c r="D414" s="79" t="s">
        <v>1368</v>
      </c>
      <c r="E414" s="27" t="s">
        <v>7</v>
      </c>
      <c r="F414" s="28" t="s">
        <v>5959</v>
      </c>
      <c r="G414" s="29"/>
      <c r="H414" s="66">
        <v>50.81</v>
      </c>
      <c r="I414" s="67"/>
      <c r="J414" s="51">
        <f>Table13[[#This Row],[Cena Netto]]*(1-Table13[[#This Row],[Rabat Długoterminowy]])</f>
        <v>50.81</v>
      </c>
      <c r="K414" s="80">
        <f>IF(TRIM($D$8)='Payment Term'!A$1,1-(1-$D$9)*(1-2%),$D$9)</f>
        <v>0.25</v>
      </c>
      <c r="L414" s="35">
        <v>0.1</v>
      </c>
      <c r="M414" s="81">
        <f>1-(1-Table13[[#This Row],[Rabat Długoterminowy]])*(1-Table13[[#This Row],[Dodatkowy rabat kwartału (składany)]])</f>
        <v>9.9999999999999978E-2</v>
      </c>
      <c r="N414" s="52">
        <v>0</v>
      </c>
      <c r="O414" s="31">
        <f>ROUND(Table13[[#This Row],[Cena Netto Po Rabacie Długoterminowym]]*(1-Table13[[#This Row],[Rabat Podstawowy]])*(1-Table13[[#This Row],[Dodatkowy rabat kwartału (składany)]])*(1-Table13[[#This Row],[Rabat Indywidualny]]),2)</f>
        <v>34.299999999999997</v>
      </c>
      <c r="P414" s="31">
        <f>Table13[[#This Row],[Сena SKU Po Wszystkich Rabatach]]/Table13[[#This Row],[Szt/
Opak.]]</f>
        <v>2.8583333333333329</v>
      </c>
      <c r="Q414" s="94" t="s">
        <v>2444</v>
      </c>
      <c r="R414" s="36" t="s">
        <v>6200</v>
      </c>
      <c r="S414" s="91">
        <f>IF(ISERROR(Table13[[#This Row],[W Inner]]),Table13[[#This Row],[W Outer]],IF(AND(Table13[[#This Row],[W Inner]]&gt;0,Table13[[#This Row],[W Inner]]&lt;&gt;"0"),Table13[[#This Row],[W Inner]],Table13[[#This Row],[W Outer]]))</f>
        <v>20</v>
      </c>
      <c r="T414" s="86"/>
      <c r="U4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4" s="49">
        <f>IF(Table13[[#This Row],[Zamówienie - Ilosc SKU '[Szt']]]=0,0,MOD(Table13[[#This Row],[Zamówienie - Ilosc SKU '[Szt']]],Table13[[#This Row],[Min. Ilość Zam. Sku]])-0.5)</f>
        <v>0</v>
      </c>
      <c r="W414" s="31">
        <f>Table13[[#This Row],[Сena SKU Po Wszystkich Rabatach]]*U414</f>
        <v>0</v>
      </c>
      <c r="X414" s="33" t="str">
        <f>IF(Table13[[#This Row],[Zamówienie - Ilosc SKU '[Szt']]]=0,"Niezamówione produkty","Zamówione produkty")</f>
        <v>Niezamówione produkty</v>
      </c>
      <c r="Y414" s="34" t="s">
        <v>90</v>
      </c>
      <c r="Z414" s="34">
        <v>20</v>
      </c>
      <c r="AA414" s="34">
        <v>120</v>
      </c>
      <c r="AB414" s="34">
        <v>720</v>
      </c>
      <c r="AC414" s="34">
        <f>+Table13[[#This Row],[Na Palecie]]/Table13[[#This Row],[W Outer]]</f>
        <v>36</v>
      </c>
      <c r="AD414" s="34">
        <f>+Table13[[#This Row],[Na Palecie]]/Table13[[#This Row],[Na 
Warstwie]]</f>
        <v>6</v>
      </c>
      <c r="AE414" s="37" t="s">
        <v>1369</v>
      </c>
      <c r="AF414" s="37" t="s">
        <v>6326</v>
      </c>
      <c r="AG414" s="37" t="s">
        <v>1370</v>
      </c>
      <c r="AH414" s="37" t="s">
        <v>1371</v>
      </c>
      <c r="AI414" s="37"/>
      <c r="AJ414" s="37" t="s">
        <v>6697</v>
      </c>
      <c r="AK414" s="37" t="s">
        <v>722</v>
      </c>
      <c r="AL414" s="37" t="str">
        <f>_xlfn.XLOOKUP(Table13[[#This Row],[Rabat Indywidualny]],'PC2 code'!A:A,'PC2 code'!B:B,0)</f>
        <v>00</v>
      </c>
    </row>
    <row r="415" spans="1:38" ht="15.75" customHeight="1" x14ac:dyDescent="0.35">
      <c r="A415" s="73" t="s">
        <v>5655</v>
      </c>
      <c r="B415" s="73" t="str">
        <f>TEXT(Table13[[#This Row],[Kod EAN 
(Sku)]],"0000000000000")</f>
        <v>3086123742888</v>
      </c>
      <c r="C415" s="78" t="str">
        <f>IF(AND(Table13[[#This Row],[Kod EAN 
(Szt)]]&lt;&gt;0,Table13[[#This Row],[Kod EAN 
(Szt)]]&lt;&gt;"0"),TEXT(Table13[[#This Row],[Kod EAN 
(Szt)]],"0000000000000"),"")</f>
        <v>3086123737457</v>
      </c>
      <c r="D415" s="79" t="s">
        <v>1372</v>
      </c>
      <c r="E415" s="27" t="s">
        <v>7</v>
      </c>
      <c r="F415" s="28" t="s">
        <v>5959</v>
      </c>
      <c r="G415" s="29"/>
      <c r="H415" s="66">
        <v>50.81</v>
      </c>
      <c r="I415" s="67"/>
      <c r="J415" s="51">
        <f>Table13[[#This Row],[Cena Netto]]*(1-Table13[[#This Row],[Rabat Długoterminowy]])</f>
        <v>50.81</v>
      </c>
      <c r="K415" s="80">
        <f>IF(TRIM($D$8)='Payment Term'!A$1,1-(1-$D$9)*(1-2%),$D$9)</f>
        <v>0.25</v>
      </c>
      <c r="L415" s="35">
        <v>0.1</v>
      </c>
      <c r="M415" s="81">
        <f>1-(1-Table13[[#This Row],[Rabat Długoterminowy]])*(1-Table13[[#This Row],[Dodatkowy rabat kwartału (składany)]])</f>
        <v>9.9999999999999978E-2</v>
      </c>
      <c r="N415" s="52">
        <v>0</v>
      </c>
      <c r="O415" s="31">
        <f>ROUND(Table13[[#This Row],[Cena Netto Po Rabacie Długoterminowym]]*(1-Table13[[#This Row],[Rabat Podstawowy]])*(1-Table13[[#This Row],[Dodatkowy rabat kwartału (składany)]])*(1-Table13[[#This Row],[Rabat Indywidualny]]),2)</f>
        <v>34.299999999999997</v>
      </c>
      <c r="P415" s="31">
        <f>Table13[[#This Row],[Сena SKU Po Wszystkich Rabatach]]/Table13[[#This Row],[Szt/
Opak.]]</f>
        <v>2.8583333333333329</v>
      </c>
      <c r="Q415" s="94" t="s">
        <v>2444</v>
      </c>
      <c r="R415" s="36" t="s">
        <v>6200</v>
      </c>
      <c r="S415" s="91">
        <f>IF(ISERROR(Table13[[#This Row],[W Inner]]),Table13[[#This Row],[W Outer]],IF(AND(Table13[[#This Row],[W Inner]]&gt;0,Table13[[#This Row],[W Inner]]&lt;&gt;"0"),Table13[[#This Row],[W Inner]],Table13[[#This Row],[W Outer]]))</f>
        <v>20</v>
      </c>
      <c r="T415" s="86"/>
      <c r="U4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5" s="49">
        <f>IF(Table13[[#This Row],[Zamówienie - Ilosc SKU '[Szt']]]=0,0,MOD(Table13[[#This Row],[Zamówienie - Ilosc SKU '[Szt']]],Table13[[#This Row],[Min. Ilość Zam. Sku]])-0.5)</f>
        <v>0</v>
      </c>
      <c r="W415" s="31">
        <f>Table13[[#This Row],[Сena SKU Po Wszystkich Rabatach]]*U415</f>
        <v>0</v>
      </c>
      <c r="X415" s="33" t="str">
        <f>IF(Table13[[#This Row],[Zamówienie - Ilosc SKU '[Szt']]]=0,"Niezamówione produkty","Zamówione produkty")</f>
        <v>Niezamówione produkty</v>
      </c>
      <c r="Y415" s="34" t="s">
        <v>90</v>
      </c>
      <c r="Z415" s="34">
        <v>20</v>
      </c>
      <c r="AA415" s="34">
        <v>120</v>
      </c>
      <c r="AB415" s="34">
        <v>720</v>
      </c>
      <c r="AC415" s="34">
        <f>+Table13[[#This Row],[Na Palecie]]/Table13[[#This Row],[W Outer]]</f>
        <v>36</v>
      </c>
      <c r="AD415" s="34">
        <f>+Table13[[#This Row],[Na Palecie]]/Table13[[#This Row],[Na 
Warstwie]]</f>
        <v>6</v>
      </c>
      <c r="AE415" s="37" t="s">
        <v>1373</v>
      </c>
      <c r="AF415" s="37" t="s">
        <v>6327</v>
      </c>
      <c r="AG415" s="37" t="s">
        <v>1374</v>
      </c>
      <c r="AH415" s="37" t="s">
        <v>1375</v>
      </c>
      <c r="AI415" s="37"/>
      <c r="AJ415" s="37" t="s">
        <v>6697</v>
      </c>
      <c r="AK415" s="37" t="s">
        <v>722</v>
      </c>
      <c r="AL415" s="37" t="str">
        <f>_xlfn.XLOOKUP(Table13[[#This Row],[Rabat Indywidualny]],'PC2 code'!A:A,'PC2 code'!B:B,0)</f>
        <v>00</v>
      </c>
    </row>
    <row r="416" spans="1:38" ht="15.75" customHeight="1" x14ac:dyDescent="0.35">
      <c r="A416" s="73" t="s">
        <v>5656</v>
      </c>
      <c r="B416" s="73" t="str">
        <f>TEXT(Table13[[#This Row],[Kod EAN 
(Sku)]],"0000000000000")</f>
        <v>3086123742871</v>
      </c>
      <c r="C416" s="78" t="str">
        <f>IF(AND(Table13[[#This Row],[Kod EAN 
(Szt)]]&lt;&gt;0,Table13[[#This Row],[Kod EAN 
(Szt)]]&lt;&gt;"0"),TEXT(Table13[[#This Row],[Kod EAN 
(Szt)]],"0000000000000"),"")</f>
        <v>3086123737464</v>
      </c>
      <c r="D416" s="79" t="s">
        <v>1376</v>
      </c>
      <c r="E416" s="27" t="s">
        <v>7</v>
      </c>
      <c r="F416" s="28" t="s">
        <v>5959</v>
      </c>
      <c r="G416" s="29"/>
      <c r="H416" s="66">
        <v>50.81</v>
      </c>
      <c r="I416" s="67"/>
      <c r="J416" s="51">
        <f>Table13[[#This Row],[Cena Netto]]*(1-Table13[[#This Row],[Rabat Długoterminowy]])</f>
        <v>50.81</v>
      </c>
      <c r="K416" s="80">
        <f>IF(TRIM($D$8)='Payment Term'!A$1,1-(1-$D$9)*(1-2%),$D$9)</f>
        <v>0.25</v>
      </c>
      <c r="L416" s="35">
        <v>0.1</v>
      </c>
      <c r="M416" s="81">
        <f>1-(1-Table13[[#This Row],[Rabat Długoterminowy]])*(1-Table13[[#This Row],[Dodatkowy rabat kwartału (składany)]])</f>
        <v>9.9999999999999978E-2</v>
      </c>
      <c r="N416" s="52">
        <v>0</v>
      </c>
      <c r="O416" s="31">
        <f>ROUND(Table13[[#This Row],[Cena Netto Po Rabacie Długoterminowym]]*(1-Table13[[#This Row],[Rabat Podstawowy]])*(1-Table13[[#This Row],[Dodatkowy rabat kwartału (składany)]])*(1-Table13[[#This Row],[Rabat Indywidualny]]),2)</f>
        <v>34.299999999999997</v>
      </c>
      <c r="P416" s="31">
        <f>Table13[[#This Row],[Сena SKU Po Wszystkich Rabatach]]/Table13[[#This Row],[Szt/
Opak.]]</f>
        <v>2.8583333333333329</v>
      </c>
      <c r="Q416" s="94" t="s">
        <v>2444</v>
      </c>
      <c r="R416" s="36" t="s">
        <v>6200</v>
      </c>
      <c r="S416" s="91">
        <f>IF(ISERROR(Table13[[#This Row],[W Inner]]),Table13[[#This Row],[W Outer]],IF(AND(Table13[[#This Row],[W Inner]]&gt;0,Table13[[#This Row],[W Inner]]&lt;&gt;"0"),Table13[[#This Row],[W Inner]],Table13[[#This Row],[W Outer]]))</f>
        <v>20</v>
      </c>
      <c r="T416" s="86"/>
      <c r="U4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6" s="49">
        <f>IF(Table13[[#This Row],[Zamówienie - Ilosc SKU '[Szt']]]=0,0,MOD(Table13[[#This Row],[Zamówienie - Ilosc SKU '[Szt']]],Table13[[#This Row],[Min. Ilość Zam. Sku]])-0.5)</f>
        <v>0</v>
      </c>
      <c r="W416" s="31">
        <f>Table13[[#This Row],[Сena SKU Po Wszystkich Rabatach]]*U416</f>
        <v>0</v>
      </c>
      <c r="X416" s="33" t="str">
        <f>IF(Table13[[#This Row],[Zamówienie - Ilosc SKU '[Szt']]]=0,"Niezamówione produkty","Zamówione produkty")</f>
        <v>Niezamówione produkty</v>
      </c>
      <c r="Y416" s="34" t="s">
        <v>90</v>
      </c>
      <c r="Z416" s="34">
        <v>20</v>
      </c>
      <c r="AA416" s="34">
        <v>120</v>
      </c>
      <c r="AB416" s="34">
        <v>720</v>
      </c>
      <c r="AC416" s="34">
        <f>+Table13[[#This Row],[Na Palecie]]/Table13[[#This Row],[W Outer]]</f>
        <v>36</v>
      </c>
      <c r="AD416" s="34">
        <f>+Table13[[#This Row],[Na Palecie]]/Table13[[#This Row],[Na 
Warstwie]]</f>
        <v>6</v>
      </c>
      <c r="AE416" s="37" t="s">
        <v>1377</v>
      </c>
      <c r="AF416" s="37" t="s">
        <v>6328</v>
      </c>
      <c r="AG416" s="37" t="s">
        <v>1378</v>
      </c>
      <c r="AH416" s="37" t="s">
        <v>1379</v>
      </c>
      <c r="AI416" s="37"/>
      <c r="AJ416" s="37" t="s">
        <v>6697</v>
      </c>
      <c r="AK416" s="37" t="s">
        <v>722</v>
      </c>
      <c r="AL416" s="37" t="str">
        <f>_xlfn.XLOOKUP(Table13[[#This Row],[Rabat Indywidualny]],'PC2 code'!A:A,'PC2 code'!B:B,0)</f>
        <v>00</v>
      </c>
    </row>
    <row r="417" spans="1:38" ht="15.75" customHeight="1" x14ac:dyDescent="0.35">
      <c r="A417" s="73" t="s">
        <v>5657</v>
      </c>
      <c r="B417" s="73" t="str">
        <f>TEXT(Table13[[#This Row],[Kod EAN 
(Sku)]],"0000000000000")</f>
        <v>3086123742857</v>
      </c>
      <c r="C417" s="78" t="str">
        <f>IF(AND(Table13[[#This Row],[Kod EAN 
(Szt)]]&lt;&gt;0,Table13[[#This Row],[Kod EAN 
(Szt)]]&lt;&gt;"0"),TEXT(Table13[[#This Row],[Kod EAN 
(Szt)]],"0000000000000"),"")</f>
        <v>3086123737440</v>
      </c>
      <c r="D417" s="79" t="s">
        <v>1380</v>
      </c>
      <c r="E417" s="27" t="s">
        <v>7</v>
      </c>
      <c r="F417" s="28" t="s">
        <v>5959</v>
      </c>
      <c r="G417" s="29"/>
      <c r="H417" s="66">
        <v>50.81</v>
      </c>
      <c r="I417" s="67"/>
      <c r="J417" s="51">
        <f>Table13[[#This Row],[Cena Netto]]*(1-Table13[[#This Row],[Rabat Długoterminowy]])</f>
        <v>50.81</v>
      </c>
      <c r="K417" s="80">
        <f>IF(TRIM($D$8)='Payment Term'!A$1,1-(1-$D$9)*(1-2%),$D$9)</f>
        <v>0.25</v>
      </c>
      <c r="L417" s="35">
        <v>0.1</v>
      </c>
      <c r="M417" s="81">
        <f>1-(1-Table13[[#This Row],[Rabat Długoterminowy]])*(1-Table13[[#This Row],[Dodatkowy rabat kwartału (składany)]])</f>
        <v>9.9999999999999978E-2</v>
      </c>
      <c r="N417" s="52">
        <v>0</v>
      </c>
      <c r="O417" s="31">
        <f>ROUND(Table13[[#This Row],[Cena Netto Po Rabacie Długoterminowym]]*(1-Table13[[#This Row],[Rabat Podstawowy]])*(1-Table13[[#This Row],[Dodatkowy rabat kwartału (składany)]])*(1-Table13[[#This Row],[Rabat Indywidualny]]),2)</f>
        <v>34.299999999999997</v>
      </c>
      <c r="P417" s="31">
        <f>Table13[[#This Row],[Сena SKU Po Wszystkich Rabatach]]/Table13[[#This Row],[Szt/
Opak.]]</f>
        <v>2.8583333333333329</v>
      </c>
      <c r="Q417" s="94" t="s">
        <v>2444</v>
      </c>
      <c r="R417" s="36" t="s">
        <v>6200</v>
      </c>
      <c r="S417" s="91">
        <f>IF(ISERROR(Table13[[#This Row],[W Inner]]),Table13[[#This Row],[W Outer]],IF(AND(Table13[[#This Row],[W Inner]]&gt;0,Table13[[#This Row],[W Inner]]&lt;&gt;"0"),Table13[[#This Row],[W Inner]],Table13[[#This Row],[W Outer]]))</f>
        <v>20</v>
      </c>
      <c r="T417" s="86"/>
      <c r="U4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7" s="49">
        <f>IF(Table13[[#This Row],[Zamówienie - Ilosc SKU '[Szt']]]=0,0,MOD(Table13[[#This Row],[Zamówienie - Ilosc SKU '[Szt']]],Table13[[#This Row],[Min. Ilość Zam. Sku]])-0.5)</f>
        <v>0</v>
      </c>
      <c r="W417" s="31">
        <f>Table13[[#This Row],[Сena SKU Po Wszystkich Rabatach]]*U417</f>
        <v>0</v>
      </c>
      <c r="X417" s="33" t="str">
        <f>IF(Table13[[#This Row],[Zamówienie - Ilosc SKU '[Szt']]]=0,"Niezamówione produkty","Zamówione produkty")</f>
        <v>Niezamówione produkty</v>
      </c>
      <c r="Y417" s="34" t="s">
        <v>90</v>
      </c>
      <c r="Z417" s="34">
        <v>20</v>
      </c>
      <c r="AA417" s="34">
        <v>120</v>
      </c>
      <c r="AB417" s="34">
        <v>720</v>
      </c>
      <c r="AC417" s="34">
        <f>+Table13[[#This Row],[Na Palecie]]/Table13[[#This Row],[W Outer]]</f>
        <v>36</v>
      </c>
      <c r="AD417" s="34">
        <f>+Table13[[#This Row],[Na Palecie]]/Table13[[#This Row],[Na 
Warstwie]]</f>
        <v>6</v>
      </c>
      <c r="AE417" s="37" t="s">
        <v>1381</v>
      </c>
      <c r="AF417" s="37" t="s">
        <v>6329</v>
      </c>
      <c r="AG417" s="37" t="s">
        <v>1382</v>
      </c>
      <c r="AH417" s="37" t="s">
        <v>1383</v>
      </c>
      <c r="AI417" s="37"/>
      <c r="AJ417" s="37" t="s">
        <v>6697</v>
      </c>
      <c r="AK417" s="37" t="s">
        <v>722</v>
      </c>
      <c r="AL417" s="37" t="str">
        <f>_xlfn.XLOOKUP(Table13[[#This Row],[Rabat Indywidualny]],'PC2 code'!A:A,'PC2 code'!B:B,0)</f>
        <v>00</v>
      </c>
    </row>
    <row r="418" spans="1:38" ht="15.75" customHeight="1" x14ac:dyDescent="0.35">
      <c r="A418" s="73" t="s">
        <v>5658</v>
      </c>
      <c r="B418" s="73" t="str">
        <f>TEXT(Table13[[#This Row],[Kod EAN 
(Sku)]],"0000000000000")</f>
        <v>3086123742451</v>
      </c>
      <c r="C418" s="78" t="str">
        <f>IF(AND(Table13[[#This Row],[Kod EAN 
(Szt)]]&lt;&gt;0,Table13[[#This Row],[Kod EAN 
(Szt)]]&lt;&gt;"0"),TEXT(Table13[[#This Row],[Kod EAN 
(Szt)]],"0000000000000"),"")</f>
        <v/>
      </c>
      <c r="D418" s="79" t="s">
        <v>1384</v>
      </c>
      <c r="E418" s="27" t="s">
        <v>7</v>
      </c>
      <c r="F418" s="28" t="s">
        <v>5959</v>
      </c>
      <c r="G418" s="29"/>
      <c r="H418" s="66">
        <v>10.44</v>
      </c>
      <c r="I418" s="67"/>
      <c r="J418" s="51">
        <f>Table13[[#This Row],[Cena Netto]]*(1-Table13[[#This Row],[Rabat Długoterminowy]])</f>
        <v>10.44</v>
      </c>
      <c r="K418" s="80">
        <f>IF(TRIM($D$8)='Payment Term'!A$1,1-(1-$D$9)*(1-2%),$D$9)</f>
        <v>0.25</v>
      </c>
      <c r="L418" s="35">
        <v>0.1</v>
      </c>
      <c r="M418" s="81">
        <f>1-(1-Table13[[#This Row],[Rabat Długoterminowy]])*(1-Table13[[#This Row],[Dodatkowy rabat kwartału (składany)]])</f>
        <v>9.9999999999999978E-2</v>
      </c>
      <c r="N418" s="52">
        <v>0</v>
      </c>
      <c r="O418" s="31">
        <f>ROUND(Table13[[#This Row],[Cena Netto Po Rabacie Długoterminowym]]*(1-Table13[[#This Row],[Rabat Podstawowy]])*(1-Table13[[#This Row],[Dodatkowy rabat kwartału (składany)]])*(1-Table13[[#This Row],[Rabat Indywidualny]]),2)</f>
        <v>7.05</v>
      </c>
      <c r="P418" s="31">
        <f>Table13[[#This Row],[Сena SKU Po Wszystkich Rabatach]]/Table13[[#This Row],[Szt/
Opak.]]</f>
        <v>3.5249999999999999</v>
      </c>
      <c r="Q418" s="94" t="s">
        <v>6205</v>
      </c>
      <c r="R418" s="36" t="s">
        <v>2440</v>
      </c>
      <c r="S418" s="91">
        <f>IF(ISERROR(Table13[[#This Row],[W Inner]]),Table13[[#This Row],[W Outer]],IF(AND(Table13[[#This Row],[W Inner]]&gt;0,Table13[[#This Row],[W Inner]]&lt;&gt;"0"),Table13[[#This Row],[W Inner]],Table13[[#This Row],[W Outer]]))</f>
        <v>10</v>
      </c>
      <c r="T418" s="86"/>
      <c r="U4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8" s="49">
        <f>IF(Table13[[#This Row],[Zamówienie - Ilosc SKU '[Szt']]]=0,0,MOD(Table13[[#This Row],[Zamówienie - Ilosc SKU '[Szt']]],Table13[[#This Row],[Min. Ilość Zam. Sku]])-0.5)</f>
        <v>0</v>
      </c>
      <c r="W418" s="31">
        <f>Table13[[#This Row],[Сena SKU Po Wszystkich Rabatach]]*U418</f>
        <v>0</v>
      </c>
      <c r="X418" s="33" t="str">
        <f>IF(Table13[[#This Row],[Zamówienie - Ilosc SKU '[Szt']]]=0,"Niezamówione produkty","Zamówione produkty")</f>
        <v>Niezamówione produkty</v>
      </c>
      <c r="Y418" s="34" t="s">
        <v>90</v>
      </c>
      <c r="Z418" s="34">
        <v>10</v>
      </c>
      <c r="AA418" s="34">
        <v>280</v>
      </c>
      <c r="AB418" s="34">
        <v>1680</v>
      </c>
      <c r="AC418" s="34">
        <f>+Table13[[#This Row],[Na Palecie]]/Table13[[#This Row],[W Outer]]</f>
        <v>168</v>
      </c>
      <c r="AD418" s="34">
        <f>+Table13[[#This Row],[Na Palecie]]/Table13[[#This Row],[Na 
Warstwie]]</f>
        <v>6</v>
      </c>
      <c r="AE418" s="37" t="s">
        <v>1385</v>
      </c>
      <c r="AF418" s="37" t="s">
        <v>90</v>
      </c>
      <c r="AG418" s="37" t="s">
        <v>1386</v>
      </c>
      <c r="AH418" s="37" t="s">
        <v>1387</v>
      </c>
      <c r="AI418" s="37"/>
      <c r="AJ418" s="37" t="s">
        <v>6697</v>
      </c>
      <c r="AK418" s="37" t="s">
        <v>722</v>
      </c>
      <c r="AL418" s="37" t="str">
        <f>_xlfn.XLOOKUP(Table13[[#This Row],[Rabat Indywidualny]],'PC2 code'!A:A,'PC2 code'!B:B,0)</f>
        <v>00</v>
      </c>
    </row>
    <row r="419" spans="1:38" ht="15.75" customHeight="1" x14ac:dyDescent="0.35">
      <c r="A419" s="73" t="s">
        <v>5659</v>
      </c>
      <c r="B419" s="73" t="str">
        <f>TEXT(Table13[[#This Row],[Kod EAN 
(Sku)]],"0000000000000")</f>
        <v>3086123742772</v>
      </c>
      <c r="C419" s="78" t="str">
        <f>IF(AND(Table13[[#This Row],[Kod EAN 
(Szt)]]&lt;&gt;0,Table13[[#This Row],[Kod EAN 
(Szt)]]&lt;&gt;"0"),TEXT(Table13[[#This Row],[Kod EAN 
(Szt)]],"0000000000000"),"")</f>
        <v/>
      </c>
      <c r="D419" s="79" t="s">
        <v>6097</v>
      </c>
      <c r="E419" s="27" t="s">
        <v>7</v>
      </c>
      <c r="F419" s="28" t="s">
        <v>5959</v>
      </c>
      <c r="G419" s="29"/>
      <c r="H419" s="66">
        <v>18.93</v>
      </c>
      <c r="I419" s="67"/>
      <c r="J419" s="51">
        <f>Table13[[#This Row],[Cena Netto]]*(1-Table13[[#This Row],[Rabat Długoterminowy]])</f>
        <v>18.93</v>
      </c>
      <c r="K419" s="80">
        <f>IF(TRIM($D$8)='Payment Term'!A$1,1-(1-$D$9)*(1-2%),$D$9)</f>
        <v>0.25</v>
      </c>
      <c r="L419" s="35">
        <v>0.1</v>
      </c>
      <c r="M419" s="81">
        <f>1-(1-Table13[[#This Row],[Rabat Długoterminowy]])*(1-Table13[[#This Row],[Dodatkowy rabat kwartału (składany)]])</f>
        <v>9.9999999999999978E-2</v>
      </c>
      <c r="N419" s="52">
        <v>0</v>
      </c>
      <c r="O419" s="31">
        <f>ROUND(Table13[[#This Row],[Cena Netto Po Rabacie Długoterminowym]]*(1-Table13[[#This Row],[Rabat Podstawowy]])*(1-Table13[[#This Row],[Dodatkowy rabat kwartału (składany)]])*(1-Table13[[#This Row],[Rabat Indywidualny]]),2)</f>
        <v>12.78</v>
      </c>
      <c r="P419" s="31">
        <f>Table13[[#This Row],[Сena SKU Po Wszystkich Rabatach]]/Table13[[#This Row],[Szt/
Opak.]]</f>
        <v>3.1949999999999998</v>
      </c>
      <c r="Q419" s="94" t="s">
        <v>6198</v>
      </c>
      <c r="R419" s="36" t="s">
        <v>2440</v>
      </c>
      <c r="S419" s="91">
        <f>IF(ISERROR(Table13[[#This Row],[W Inner]]),Table13[[#This Row],[W Outer]],IF(AND(Table13[[#This Row],[W Inner]]&gt;0,Table13[[#This Row],[W Inner]]&lt;&gt;"0"),Table13[[#This Row],[W Inner]],Table13[[#This Row],[W Outer]]))</f>
        <v>10</v>
      </c>
      <c r="T419" s="86"/>
      <c r="U4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19" s="49">
        <f>IF(Table13[[#This Row],[Zamówienie - Ilosc SKU '[Szt']]]=0,0,MOD(Table13[[#This Row],[Zamówienie - Ilosc SKU '[Szt']]],Table13[[#This Row],[Min. Ilość Zam. Sku]])-0.5)</f>
        <v>0</v>
      </c>
      <c r="W419" s="31">
        <f>Table13[[#This Row],[Сena SKU Po Wszystkich Rabatach]]*U419</f>
        <v>0</v>
      </c>
      <c r="X419" s="33" t="str">
        <f>IF(Table13[[#This Row],[Zamówienie - Ilosc SKU '[Szt']]]=0,"Niezamówione produkty","Zamówione produkty")</f>
        <v>Niezamówione produkty</v>
      </c>
      <c r="Y419" s="34" t="s">
        <v>90</v>
      </c>
      <c r="Z419" s="34">
        <v>10</v>
      </c>
      <c r="AA419" s="34">
        <v>200</v>
      </c>
      <c r="AB419" s="34">
        <v>1400</v>
      </c>
      <c r="AC419" s="34">
        <f>+Table13[[#This Row],[Na Palecie]]/Table13[[#This Row],[W Outer]]</f>
        <v>140</v>
      </c>
      <c r="AD419" s="34">
        <f>+Table13[[#This Row],[Na Palecie]]/Table13[[#This Row],[Na 
Warstwie]]</f>
        <v>7</v>
      </c>
      <c r="AE419" s="37" t="s">
        <v>6282</v>
      </c>
      <c r="AF419" s="37" t="s">
        <v>90</v>
      </c>
      <c r="AG419" s="37" t="s">
        <v>6531</v>
      </c>
      <c r="AH419" s="37" t="s">
        <v>6532</v>
      </c>
      <c r="AI419" s="37"/>
      <c r="AJ419" s="37" t="s">
        <v>6697</v>
      </c>
      <c r="AK419" s="37" t="s">
        <v>722</v>
      </c>
      <c r="AL419" s="37" t="str">
        <f>_xlfn.XLOOKUP(Table13[[#This Row],[Rabat Indywidualny]],'PC2 code'!A:A,'PC2 code'!B:B,0)</f>
        <v>00</v>
      </c>
    </row>
    <row r="420" spans="1:38" ht="15.75" customHeight="1" x14ac:dyDescent="0.35">
      <c r="A420" s="73" t="s">
        <v>5660</v>
      </c>
      <c r="B420" s="73" t="str">
        <f>TEXT(Table13[[#This Row],[Kod EAN 
(Sku)]],"0000000000000")</f>
        <v>3086123742895</v>
      </c>
      <c r="C420" s="78" t="str">
        <f>IF(AND(Table13[[#This Row],[Kod EAN 
(Szt)]]&lt;&gt;0,Table13[[#This Row],[Kod EAN 
(Szt)]]&lt;&gt;"0"),TEXT(Table13[[#This Row],[Kod EAN 
(Szt)]],"0000000000000"),"")</f>
        <v>3086123737662</v>
      </c>
      <c r="D420" s="79" t="s">
        <v>1388</v>
      </c>
      <c r="E420" s="27" t="s">
        <v>7</v>
      </c>
      <c r="F420" s="28" t="s">
        <v>5959</v>
      </c>
      <c r="G420" s="29"/>
      <c r="H420" s="66">
        <v>50.81</v>
      </c>
      <c r="I420" s="67"/>
      <c r="J420" s="51">
        <f>Table13[[#This Row],[Cena Netto]]*(1-Table13[[#This Row],[Rabat Długoterminowy]])</f>
        <v>50.81</v>
      </c>
      <c r="K420" s="80">
        <f>IF(TRIM($D$8)='Payment Term'!A$1,1-(1-$D$9)*(1-2%),$D$9)</f>
        <v>0.25</v>
      </c>
      <c r="L420" s="35">
        <v>0.1</v>
      </c>
      <c r="M420" s="81">
        <f>1-(1-Table13[[#This Row],[Rabat Długoterminowy]])*(1-Table13[[#This Row],[Dodatkowy rabat kwartału (składany)]])</f>
        <v>9.9999999999999978E-2</v>
      </c>
      <c r="N420" s="52">
        <v>0</v>
      </c>
      <c r="O420" s="31">
        <f>ROUND(Table13[[#This Row],[Cena Netto Po Rabacie Długoterminowym]]*(1-Table13[[#This Row],[Rabat Podstawowy]])*(1-Table13[[#This Row],[Dodatkowy rabat kwartału (składany)]])*(1-Table13[[#This Row],[Rabat Indywidualny]]),2)</f>
        <v>34.299999999999997</v>
      </c>
      <c r="P420" s="31">
        <f>Table13[[#This Row],[Сena SKU Po Wszystkich Rabatach]]/Table13[[#This Row],[Szt/
Opak.]]</f>
        <v>2.8583333333333329</v>
      </c>
      <c r="Q420" s="94" t="s">
        <v>2444</v>
      </c>
      <c r="R420" s="36" t="s">
        <v>6200</v>
      </c>
      <c r="S420" s="91">
        <f>IF(ISERROR(Table13[[#This Row],[W Inner]]),Table13[[#This Row],[W Outer]],IF(AND(Table13[[#This Row],[W Inner]]&gt;0,Table13[[#This Row],[W Inner]]&lt;&gt;"0"),Table13[[#This Row],[W Inner]],Table13[[#This Row],[W Outer]]))</f>
        <v>20</v>
      </c>
      <c r="T420" s="86"/>
      <c r="U4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0" s="49">
        <f>IF(Table13[[#This Row],[Zamówienie - Ilosc SKU '[Szt']]]=0,0,MOD(Table13[[#This Row],[Zamówienie - Ilosc SKU '[Szt']]],Table13[[#This Row],[Min. Ilość Zam. Sku]])-0.5)</f>
        <v>0</v>
      </c>
      <c r="W420" s="31">
        <f>Table13[[#This Row],[Сena SKU Po Wszystkich Rabatach]]*U420</f>
        <v>0</v>
      </c>
      <c r="X420" s="33" t="str">
        <f>IF(Table13[[#This Row],[Zamówienie - Ilosc SKU '[Szt']]]=0,"Niezamówione produkty","Zamówione produkty")</f>
        <v>Niezamówione produkty</v>
      </c>
      <c r="Y420" s="34" t="s">
        <v>90</v>
      </c>
      <c r="Z420" s="34">
        <v>20</v>
      </c>
      <c r="AA420" s="34">
        <v>120</v>
      </c>
      <c r="AB420" s="34">
        <v>720</v>
      </c>
      <c r="AC420" s="34">
        <f>+Table13[[#This Row],[Na Palecie]]/Table13[[#This Row],[W Outer]]</f>
        <v>36</v>
      </c>
      <c r="AD420" s="34">
        <f>+Table13[[#This Row],[Na Palecie]]/Table13[[#This Row],[Na 
Warstwie]]</f>
        <v>6</v>
      </c>
      <c r="AE420" s="37" t="s">
        <v>1389</v>
      </c>
      <c r="AF420" s="37" t="s">
        <v>6330</v>
      </c>
      <c r="AG420" s="37" t="s">
        <v>1390</v>
      </c>
      <c r="AH420" s="37" t="s">
        <v>1391</v>
      </c>
      <c r="AI420" s="37"/>
      <c r="AJ420" s="37" t="s">
        <v>6697</v>
      </c>
      <c r="AK420" s="37" t="s">
        <v>722</v>
      </c>
      <c r="AL420" s="37" t="str">
        <f>_xlfn.XLOOKUP(Table13[[#This Row],[Rabat Indywidualny]],'PC2 code'!A:A,'PC2 code'!B:B,0)</f>
        <v>00</v>
      </c>
    </row>
    <row r="421" spans="1:38" ht="15.75" customHeight="1" x14ac:dyDescent="0.35">
      <c r="A421" s="73" t="s">
        <v>5661</v>
      </c>
      <c r="B421" s="73" t="str">
        <f>TEXT(Table13[[#This Row],[Kod EAN 
(Sku)]],"0000000000000")</f>
        <v>3086123743915</v>
      </c>
      <c r="C421" s="78" t="str">
        <f>IF(AND(Table13[[#This Row],[Kod EAN 
(Szt)]]&lt;&gt;0,Table13[[#This Row],[Kod EAN 
(Szt)]]&lt;&gt;"0"),TEXT(Table13[[#This Row],[Kod EAN 
(Szt)]],"0000000000000"),"")</f>
        <v>3086123737655</v>
      </c>
      <c r="D421" s="79" t="s">
        <v>1392</v>
      </c>
      <c r="E421" s="27" t="s">
        <v>7</v>
      </c>
      <c r="F421" s="28" t="s">
        <v>5959</v>
      </c>
      <c r="G421" s="29"/>
      <c r="H421" s="66">
        <v>50.81</v>
      </c>
      <c r="I421" s="67"/>
      <c r="J421" s="51">
        <f>Table13[[#This Row],[Cena Netto]]*(1-Table13[[#This Row],[Rabat Długoterminowy]])</f>
        <v>50.81</v>
      </c>
      <c r="K421" s="80">
        <f>IF(TRIM($D$8)='Payment Term'!A$1,1-(1-$D$9)*(1-2%),$D$9)</f>
        <v>0.25</v>
      </c>
      <c r="L421" s="35">
        <v>0.1</v>
      </c>
      <c r="M421" s="81">
        <f>1-(1-Table13[[#This Row],[Rabat Długoterminowy]])*(1-Table13[[#This Row],[Dodatkowy rabat kwartału (składany)]])</f>
        <v>9.9999999999999978E-2</v>
      </c>
      <c r="N421" s="52">
        <v>0</v>
      </c>
      <c r="O421" s="31">
        <f>ROUND(Table13[[#This Row],[Cena Netto Po Rabacie Długoterminowym]]*(1-Table13[[#This Row],[Rabat Podstawowy]])*(1-Table13[[#This Row],[Dodatkowy rabat kwartału (składany)]])*(1-Table13[[#This Row],[Rabat Indywidualny]]),2)</f>
        <v>34.299999999999997</v>
      </c>
      <c r="P421" s="31">
        <f>Table13[[#This Row],[Сena SKU Po Wszystkich Rabatach]]/Table13[[#This Row],[Szt/
Opak.]]</f>
        <v>2.8583333333333329</v>
      </c>
      <c r="Q421" s="94" t="s">
        <v>2444</v>
      </c>
      <c r="R421" s="36" t="s">
        <v>6200</v>
      </c>
      <c r="S421" s="91">
        <f>IF(ISERROR(Table13[[#This Row],[W Inner]]),Table13[[#This Row],[W Outer]],IF(AND(Table13[[#This Row],[W Inner]]&gt;0,Table13[[#This Row],[W Inner]]&lt;&gt;"0"),Table13[[#This Row],[W Inner]],Table13[[#This Row],[W Outer]]))</f>
        <v>20</v>
      </c>
      <c r="T421" s="86"/>
      <c r="U4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1" s="49">
        <f>IF(Table13[[#This Row],[Zamówienie - Ilosc SKU '[Szt']]]=0,0,MOD(Table13[[#This Row],[Zamówienie - Ilosc SKU '[Szt']]],Table13[[#This Row],[Min. Ilość Zam. Sku]])-0.5)</f>
        <v>0</v>
      </c>
      <c r="W421" s="31">
        <f>Table13[[#This Row],[Сena SKU Po Wszystkich Rabatach]]*U421</f>
        <v>0</v>
      </c>
      <c r="X421" s="33" t="str">
        <f>IF(Table13[[#This Row],[Zamówienie - Ilosc SKU '[Szt']]]=0,"Niezamówione produkty","Zamówione produkty")</f>
        <v>Niezamówione produkty</v>
      </c>
      <c r="Y421" s="34" t="s">
        <v>90</v>
      </c>
      <c r="Z421" s="34">
        <v>20</v>
      </c>
      <c r="AA421" s="34">
        <v>120</v>
      </c>
      <c r="AB421" s="34">
        <v>720</v>
      </c>
      <c r="AC421" s="34">
        <f>+Table13[[#This Row],[Na Palecie]]/Table13[[#This Row],[W Outer]]</f>
        <v>36</v>
      </c>
      <c r="AD421" s="34">
        <f>+Table13[[#This Row],[Na Palecie]]/Table13[[#This Row],[Na 
Warstwie]]</f>
        <v>6</v>
      </c>
      <c r="AE421" s="37" t="s">
        <v>1393</v>
      </c>
      <c r="AF421" s="37" t="s">
        <v>6331</v>
      </c>
      <c r="AG421" s="37" t="s">
        <v>1394</v>
      </c>
      <c r="AH421" s="37" t="s">
        <v>1395</v>
      </c>
      <c r="AI421" s="37"/>
      <c r="AJ421" s="37" t="s">
        <v>6697</v>
      </c>
      <c r="AK421" s="37" t="s">
        <v>722</v>
      </c>
      <c r="AL421" s="37" t="str">
        <f>_xlfn.XLOOKUP(Table13[[#This Row],[Rabat Indywidualny]],'PC2 code'!A:A,'PC2 code'!B:B,0)</f>
        <v>00</v>
      </c>
    </row>
    <row r="422" spans="1:38" ht="15.75" customHeight="1" x14ac:dyDescent="0.35">
      <c r="A422" s="73" t="s">
        <v>5662</v>
      </c>
      <c r="B422" s="73" t="str">
        <f>TEXT(Table13[[#This Row],[Kod EAN 
(Sku)]],"0000000000000")</f>
        <v>3086123681347</v>
      </c>
      <c r="C422" s="78" t="str">
        <f>IF(AND(Table13[[#This Row],[Kod EAN 
(Szt)]]&lt;&gt;0,Table13[[#This Row],[Kod EAN 
(Szt)]]&lt;&gt;"0"),TEXT(Table13[[#This Row],[Kod EAN 
(Szt)]],"0000000000000"),"")</f>
        <v/>
      </c>
      <c r="D422" s="79" t="s">
        <v>1396</v>
      </c>
      <c r="E422" s="27" t="s">
        <v>7</v>
      </c>
      <c r="F422" s="28" t="s">
        <v>5959</v>
      </c>
      <c r="G422" s="29"/>
      <c r="H422" s="66">
        <v>18.54</v>
      </c>
      <c r="I422" s="67"/>
      <c r="J422" s="51">
        <f>Table13[[#This Row],[Cena Netto]]*(1-Table13[[#This Row],[Rabat Długoterminowy]])</f>
        <v>18.54</v>
      </c>
      <c r="K422" s="80">
        <f>IF(TRIM($D$8)='Payment Term'!A$1,1-(1-$D$9)*(1-2%),$D$9)</f>
        <v>0.25</v>
      </c>
      <c r="L422" s="35">
        <v>0.1</v>
      </c>
      <c r="M422" s="81">
        <f>1-(1-Table13[[#This Row],[Rabat Długoterminowy]])*(1-Table13[[#This Row],[Dodatkowy rabat kwartału (składany)]])</f>
        <v>9.9999999999999978E-2</v>
      </c>
      <c r="N422" s="52">
        <v>0</v>
      </c>
      <c r="O422" s="31">
        <f>ROUND(Table13[[#This Row],[Cena Netto Po Rabacie Długoterminowym]]*(1-Table13[[#This Row],[Rabat Podstawowy]])*(1-Table13[[#This Row],[Dodatkowy rabat kwartału (składany)]])*(1-Table13[[#This Row],[Rabat Indywidualny]]),2)</f>
        <v>12.51</v>
      </c>
      <c r="P422" s="31">
        <f>Table13[[#This Row],[Сena SKU Po Wszystkich Rabatach]]/Table13[[#This Row],[Szt/
Opak.]]</f>
        <v>2.085</v>
      </c>
      <c r="Q422" s="94" t="s">
        <v>6204</v>
      </c>
      <c r="R422" s="36" t="s">
        <v>2444</v>
      </c>
      <c r="S422" s="91" t="str">
        <f>IF(ISERROR(Table13[[#This Row],[W Inner]]),Table13[[#This Row],[W Outer]],IF(AND(Table13[[#This Row],[W Inner]]&gt;0,Table13[[#This Row],[W Inner]]&lt;&gt;"0"),Table13[[#This Row],[W Inner]],Table13[[#This Row],[W Outer]]))</f>
        <v>12</v>
      </c>
      <c r="T422" s="86"/>
      <c r="U4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2" s="49">
        <f>IF(Table13[[#This Row],[Zamówienie - Ilosc SKU '[Szt']]]=0,0,MOD(Table13[[#This Row],[Zamówienie - Ilosc SKU '[Szt']]],Table13[[#This Row],[Min. Ilość Zam. Sku]])-0.5)</f>
        <v>0</v>
      </c>
      <c r="W422" s="31">
        <f>Table13[[#This Row],[Сena SKU Po Wszystkich Rabatach]]*U422</f>
        <v>0</v>
      </c>
      <c r="X422" s="33" t="str">
        <f>IF(Table13[[#This Row],[Zamówienie - Ilosc SKU '[Szt']]]=0,"Niezamówione produkty","Zamówione produkty")</f>
        <v>Niezamówione produkty</v>
      </c>
      <c r="Y422" s="34" t="s">
        <v>2444</v>
      </c>
      <c r="Z422" s="34">
        <v>144</v>
      </c>
      <c r="AA422" s="34">
        <v>1152</v>
      </c>
      <c r="AB422" s="34">
        <v>3456</v>
      </c>
      <c r="AC422" s="34">
        <f>+Table13[[#This Row],[Na Palecie]]/Table13[[#This Row],[W Outer]]</f>
        <v>24</v>
      </c>
      <c r="AD422" s="34">
        <f>+Table13[[#This Row],[Na Palecie]]/Table13[[#This Row],[Na 
Warstwie]]</f>
        <v>3</v>
      </c>
      <c r="AE422" s="37" t="s">
        <v>1397</v>
      </c>
      <c r="AF422" s="37" t="s">
        <v>90</v>
      </c>
      <c r="AG422" s="37" t="s">
        <v>1398</v>
      </c>
      <c r="AH422" s="37" t="s">
        <v>1399</v>
      </c>
      <c r="AI422" s="37"/>
      <c r="AJ422" s="37" t="s">
        <v>6697</v>
      </c>
      <c r="AK422" s="37" t="s">
        <v>722</v>
      </c>
      <c r="AL422" s="37" t="str">
        <f>_xlfn.XLOOKUP(Table13[[#This Row],[Rabat Indywidualny]],'PC2 code'!A:A,'PC2 code'!B:B,0)</f>
        <v>00</v>
      </c>
    </row>
    <row r="423" spans="1:38" ht="15.75" customHeight="1" x14ac:dyDescent="0.35">
      <c r="A423" s="73" t="s">
        <v>5663</v>
      </c>
      <c r="B423" s="73" t="str">
        <f>TEXT(Table13[[#This Row],[Kod EAN 
(Sku)]],"0000000000000")</f>
        <v>3086122771094</v>
      </c>
      <c r="C423" s="78" t="str">
        <f>IF(AND(Table13[[#This Row],[Kod EAN 
(Szt)]]&lt;&gt;0,Table13[[#This Row],[Kod EAN 
(Szt)]]&lt;&gt;"0"),TEXT(Table13[[#This Row],[Kod EAN 
(Szt)]],"0000000000000"),"")</f>
        <v/>
      </c>
      <c r="D423" s="79" t="s">
        <v>6098</v>
      </c>
      <c r="E423" s="27" t="s">
        <v>7</v>
      </c>
      <c r="F423" s="28" t="s">
        <v>5959</v>
      </c>
      <c r="G423" s="29"/>
      <c r="H423" s="66">
        <v>4.37</v>
      </c>
      <c r="I423" s="67"/>
      <c r="J423" s="51">
        <f>Table13[[#This Row],[Cena Netto]]*(1-Table13[[#This Row],[Rabat Długoterminowy]])</f>
        <v>4.37</v>
      </c>
      <c r="K423" s="80">
        <f>IF(TRIM($D$8)='Payment Term'!A$1,1-(1-$D$9)*(1-2%),$D$9)</f>
        <v>0.25</v>
      </c>
      <c r="L423" s="35">
        <v>0.15</v>
      </c>
      <c r="M423" s="81">
        <f>1-(1-Table13[[#This Row],[Rabat Długoterminowy]])*(1-Table13[[#This Row],[Dodatkowy rabat kwartału (składany)]])</f>
        <v>0.15000000000000002</v>
      </c>
      <c r="N423" s="52">
        <v>0</v>
      </c>
      <c r="O423" s="31">
        <f>ROUND(Table13[[#This Row],[Cena Netto Po Rabacie Długoterminowym]]*(1-Table13[[#This Row],[Rabat Podstawowy]])*(1-Table13[[#This Row],[Dodatkowy rabat kwartału (składany)]])*(1-Table13[[#This Row],[Rabat Indywidualny]]),2)</f>
        <v>2.79</v>
      </c>
      <c r="P423" s="31">
        <f>Table13[[#This Row],[Сena SKU Po Wszystkich Rabatach]]/Table13[[#This Row],[Szt/
Opak.]]</f>
        <v>2.79</v>
      </c>
      <c r="Q423" s="94" t="s">
        <v>6200</v>
      </c>
      <c r="R423" s="36" t="s">
        <v>2470</v>
      </c>
      <c r="S423" s="91">
        <f>IF(ISERROR(Table13[[#This Row],[W Inner]]),Table13[[#This Row],[W Outer]],IF(AND(Table13[[#This Row],[W Inner]]&gt;0,Table13[[#This Row],[W Inner]]&lt;&gt;"0"),Table13[[#This Row],[W Inner]],Table13[[#This Row],[W Outer]]))</f>
        <v>25</v>
      </c>
      <c r="T423" s="86"/>
      <c r="U4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3" s="49">
        <f>IF(Table13[[#This Row],[Zamówienie - Ilosc SKU '[Szt']]]=0,0,MOD(Table13[[#This Row],[Zamówienie - Ilosc SKU '[Szt']]],Table13[[#This Row],[Min. Ilość Zam. Sku]])-0.5)</f>
        <v>0</v>
      </c>
      <c r="W423" s="31">
        <f>Table13[[#This Row],[Сena SKU Po Wszystkich Rabatach]]*U423</f>
        <v>0</v>
      </c>
      <c r="X423" s="33" t="str">
        <f>IF(Table13[[#This Row],[Zamówienie - Ilosc SKU '[Szt']]]=0,"Niezamówione produkty","Zamówione produkty")</f>
        <v>Niezamówione produkty</v>
      </c>
      <c r="Y423" s="34" t="s">
        <v>90</v>
      </c>
      <c r="Z423" s="34">
        <v>25</v>
      </c>
      <c r="AA423" s="34">
        <v>700</v>
      </c>
      <c r="AB423" s="34">
        <v>4200</v>
      </c>
      <c r="AC423" s="34">
        <f>+Table13[[#This Row],[Na Palecie]]/Table13[[#This Row],[W Outer]]</f>
        <v>168</v>
      </c>
      <c r="AD423" s="34">
        <f>+Table13[[#This Row],[Na Palecie]]/Table13[[#This Row],[Na 
Warstwie]]</f>
        <v>6</v>
      </c>
      <c r="AE423" s="37" t="s">
        <v>1400</v>
      </c>
      <c r="AF423" s="37" t="s">
        <v>90</v>
      </c>
      <c r="AG423" s="37" t="s">
        <v>1401</v>
      </c>
      <c r="AH423" s="37" t="s">
        <v>1402</v>
      </c>
      <c r="AI423" s="37"/>
      <c r="AJ423" s="37" t="s">
        <v>6697</v>
      </c>
      <c r="AK423" s="37" t="s">
        <v>722</v>
      </c>
      <c r="AL423" s="37" t="str">
        <f>_xlfn.XLOOKUP(Table13[[#This Row],[Rabat Indywidualny]],'PC2 code'!A:A,'PC2 code'!B:B,0)</f>
        <v>00</v>
      </c>
    </row>
    <row r="424" spans="1:38" ht="15.75" customHeight="1" x14ac:dyDescent="0.35">
      <c r="A424" s="73" t="s">
        <v>5664</v>
      </c>
      <c r="B424" s="73" t="str">
        <f>TEXT(Table13[[#This Row],[Kod EAN 
(Sku)]],"0000000000000")</f>
        <v>3086120017040</v>
      </c>
      <c r="C424" s="78" t="str">
        <f>IF(AND(Table13[[#This Row],[Kod EAN 
(Szt)]]&lt;&gt;0,Table13[[#This Row],[Kod EAN 
(Szt)]]&lt;&gt;"0"),TEXT(Table13[[#This Row],[Kod EAN 
(Szt)]],"0000000000000"),"")</f>
        <v/>
      </c>
      <c r="D424" s="79" t="s">
        <v>6099</v>
      </c>
      <c r="E424" s="27" t="s">
        <v>7</v>
      </c>
      <c r="F424" s="28" t="s">
        <v>5959</v>
      </c>
      <c r="G424" s="29"/>
      <c r="H424" s="66">
        <v>15.81</v>
      </c>
      <c r="I424" s="67"/>
      <c r="J424" s="51">
        <f>Table13[[#This Row],[Cena Netto]]*(1-Table13[[#This Row],[Rabat Długoterminowy]])</f>
        <v>15.81</v>
      </c>
      <c r="K424" s="80">
        <f>IF(TRIM($D$8)='Payment Term'!A$1,1-(1-$D$9)*(1-2%),$D$9)</f>
        <v>0.25</v>
      </c>
      <c r="L424" s="35">
        <v>0.15</v>
      </c>
      <c r="M424" s="81">
        <f>1-(1-Table13[[#This Row],[Rabat Długoterminowy]])*(1-Table13[[#This Row],[Dodatkowy rabat kwartału (składany)]])</f>
        <v>0.15000000000000002</v>
      </c>
      <c r="N424" s="52">
        <v>0</v>
      </c>
      <c r="O424" s="31">
        <f>ROUND(Table13[[#This Row],[Cena Netto Po Rabacie Długoterminowym]]*(1-Table13[[#This Row],[Rabat Podstawowy]])*(1-Table13[[#This Row],[Dodatkowy rabat kwartału (składany)]])*(1-Table13[[#This Row],[Rabat Indywidualny]]),2)</f>
        <v>10.08</v>
      </c>
      <c r="P424" s="31">
        <f>Table13[[#This Row],[Сena SKU Po Wszystkich Rabatach]]/Table13[[#This Row],[Szt/
Opak.]]</f>
        <v>2.52</v>
      </c>
      <c r="Q424" s="94" t="s">
        <v>6198</v>
      </c>
      <c r="R424" s="36" t="s">
        <v>6200</v>
      </c>
      <c r="S424" s="91">
        <f>IF(ISERROR(Table13[[#This Row],[W Inner]]),Table13[[#This Row],[W Outer]],IF(AND(Table13[[#This Row],[W Inner]]&gt;0,Table13[[#This Row],[W Inner]]&lt;&gt;"0"),Table13[[#This Row],[W Inner]],Table13[[#This Row],[W Outer]]))</f>
        <v>88</v>
      </c>
      <c r="T424" s="86"/>
      <c r="U4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4" s="49">
        <f>IF(Table13[[#This Row],[Zamówienie - Ilosc SKU '[Szt']]]=0,0,MOD(Table13[[#This Row],[Zamówienie - Ilosc SKU '[Szt']]],Table13[[#This Row],[Min. Ilość Zam. Sku]])-0.5)</f>
        <v>0</v>
      </c>
      <c r="W424" s="31">
        <f>Table13[[#This Row],[Сena SKU Po Wszystkich Rabatach]]*U424</f>
        <v>0</v>
      </c>
      <c r="X424" s="33" t="str">
        <f>IF(Table13[[#This Row],[Zamówienie - Ilosc SKU '[Szt']]]=0,"Niezamówione produkty","Zamówione produkty")</f>
        <v>Niezamówione produkty</v>
      </c>
      <c r="Y424" s="34" t="s">
        <v>90</v>
      </c>
      <c r="Z424" s="34">
        <v>88</v>
      </c>
      <c r="AA424" s="34">
        <v>704</v>
      </c>
      <c r="AB424" s="34">
        <v>2112</v>
      </c>
      <c r="AC424" s="34">
        <f>+Table13[[#This Row],[Na Palecie]]/Table13[[#This Row],[W Outer]]</f>
        <v>24</v>
      </c>
      <c r="AD424" s="34">
        <f>+Table13[[#This Row],[Na Palecie]]/Table13[[#This Row],[Na 
Warstwie]]</f>
        <v>3</v>
      </c>
      <c r="AE424" s="37" t="s">
        <v>1403</v>
      </c>
      <c r="AF424" s="37" t="s">
        <v>90</v>
      </c>
      <c r="AG424" s="37" t="s">
        <v>1404</v>
      </c>
      <c r="AH424" s="37" t="s">
        <v>1405</v>
      </c>
      <c r="AI424" s="37"/>
      <c r="AJ424" s="37" t="s">
        <v>6697</v>
      </c>
      <c r="AK424" s="37" t="s">
        <v>722</v>
      </c>
      <c r="AL424" s="37" t="str">
        <f>_xlfn.XLOOKUP(Table13[[#This Row],[Rabat Indywidualny]],'PC2 code'!A:A,'PC2 code'!B:B,0)</f>
        <v>00</v>
      </c>
    </row>
    <row r="425" spans="1:38" ht="15.75" customHeight="1" x14ac:dyDescent="0.35">
      <c r="A425" s="73" t="s">
        <v>5665</v>
      </c>
      <c r="B425" s="73" t="str">
        <f>TEXT(Table13[[#This Row],[Kod EAN 
(Sku)]],"0000000000000")</f>
        <v>3086121701092</v>
      </c>
      <c r="C425" s="78" t="str">
        <f>IF(AND(Table13[[#This Row],[Kod EAN 
(Szt)]]&lt;&gt;0,Table13[[#This Row],[Kod EAN 
(Szt)]]&lt;&gt;"0"),TEXT(Table13[[#This Row],[Kod EAN 
(Szt)]],"0000000000000"),"")</f>
        <v>3086129999613</v>
      </c>
      <c r="D425" s="79" t="s">
        <v>6100</v>
      </c>
      <c r="E425" s="27" t="s">
        <v>7</v>
      </c>
      <c r="F425" s="28" t="s">
        <v>5959</v>
      </c>
      <c r="G425" s="29"/>
      <c r="H425" s="66">
        <v>50.56</v>
      </c>
      <c r="I425" s="67">
        <v>0.15</v>
      </c>
      <c r="J425" s="51">
        <f>Table13[[#This Row],[Cena Netto]]*(1-Table13[[#This Row],[Rabat Długoterminowy]])</f>
        <v>42.975999999999999</v>
      </c>
      <c r="K425" s="80">
        <f>IF(TRIM($D$8)='Payment Term'!A$1,1-(1-$D$9)*(1-2%),$D$9)</f>
        <v>0.25</v>
      </c>
      <c r="L425" s="35">
        <v>0.15</v>
      </c>
      <c r="M425" s="81">
        <f>1-(1-Table13[[#This Row],[Rabat Długoterminowy]])*(1-Table13[[#This Row],[Dodatkowy rabat kwartału (składany)]])</f>
        <v>0.27750000000000008</v>
      </c>
      <c r="N425" s="52">
        <v>0</v>
      </c>
      <c r="O425" s="31">
        <f>ROUND(Table13[[#This Row],[Cena Netto Po Rabacie Długoterminowym]]*(1-Table13[[#This Row],[Rabat Podstawowy]])*(1-Table13[[#This Row],[Dodatkowy rabat kwartału (składany)]])*(1-Table13[[#This Row],[Rabat Indywidualny]]),2)</f>
        <v>27.4</v>
      </c>
      <c r="P425" s="31">
        <f>Table13[[#This Row],[Сena SKU Po Wszystkich Rabatach]]/Table13[[#This Row],[Szt/
Opak.]]</f>
        <v>2.2833333333333332</v>
      </c>
      <c r="Q425" s="94" t="s">
        <v>2444</v>
      </c>
      <c r="R425" s="36" t="s">
        <v>6200</v>
      </c>
      <c r="S425" s="91">
        <f>IF(ISERROR(Table13[[#This Row],[W Inner]]),Table13[[#This Row],[W Outer]],IF(AND(Table13[[#This Row],[W Inner]]&gt;0,Table13[[#This Row],[W Inner]]&lt;&gt;"0"),Table13[[#This Row],[W Inner]],Table13[[#This Row],[W Outer]]))</f>
        <v>32</v>
      </c>
      <c r="T425" s="86"/>
      <c r="U4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5" s="49">
        <f>IF(Table13[[#This Row],[Zamówienie - Ilosc SKU '[Szt']]]=0,0,MOD(Table13[[#This Row],[Zamówienie - Ilosc SKU '[Szt']]],Table13[[#This Row],[Min. Ilość Zam. Sku]])-0.5)</f>
        <v>0</v>
      </c>
      <c r="W425" s="31">
        <f>Table13[[#This Row],[Сena SKU Po Wszystkich Rabatach]]*U425</f>
        <v>0</v>
      </c>
      <c r="X425" s="33" t="str">
        <f>IF(Table13[[#This Row],[Zamówienie - Ilosc SKU '[Szt']]]=0,"Niezamówione produkty","Zamówione produkty")</f>
        <v>Niezamówione produkty</v>
      </c>
      <c r="Y425" s="34" t="s">
        <v>90</v>
      </c>
      <c r="Z425" s="34">
        <v>32</v>
      </c>
      <c r="AA425" s="34">
        <v>256</v>
      </c>
      <c r="AB425" s="34">
        <v>768</v>
      </c>
      <c r="AC425" s="34">
        <f>+Table13[[#This Row],[Na Palecie]]/Table13[[#This Row],[W Outer]]</f>
        <v>24</v>
      </c>
      <c r="AD425" s="34">
        <f>+Table13[[#This Row],[Na Palecie]]/Table13[[#This Row],[Na 
Warstwie]]</f>
        <v>3</v>
      </c>
      <c r="AE425" s="37" t="s">
        <v>1406</v>
      </c>
      <c r="AF425" s="37" t="s">
        <v>1407</v>
      </c>
      <c r="AG425" s="37" t="s">
        <v>6533</v>
      </c>
      <c r="AH425" s="37" t="s">
        <v>6534</v>
      </c>
      <c r="AI425" s="37"/>
      <c r="AJ425" s="37" t="s">
        <v>6697</v>
      </c>
      <c r="AK425" s="37" t="s">
        <v>722</v>
      </c>
      <c r="AL425" s="37" t="str">
        <f>_xlfn.XLOOKUP(Table13[[#This Row],[Rabat Indywidualny]],'PC2 code'!A:A,'PC2 code'!B:B,0)</f>
        <v>00</v>
      </c>
    </row>
    <row r="426" spans="1:38" ht="15.75" customHeight="1" x14ac:dyDescent="0.35">
      <c r="A426" s="73" t="s">
        <v>5666</v>
      </c>
      <c r="B426" s="73" t="str">
        <f>TEXT(Table13[[#This Row],[Kod EAN 
(Sku)]],"0000000000000")</f>
        <v>3086121701061</v>
      </c>
      <c r="C426" s="78" t="str">
        <f>IF(AND(Table13[[#This Row],[Kod EAN 
(Szt)]]&lt;&gt;0,Table13[[#This Row],[Kod EAN 
(Szt)]]&lt;&gt;"0"),TEXT(Table13[[#This Row],[Kod EAN 
(Szt)]],"0000000000000"),"")</f>
        <v>3086129999620</v>
      </c>
      <c r="D426" s="79" t="s">
        <v>6101</v>
      </c>
      <c r="E426" s="27" t="s">
        <v>7</v>
      </c>
      <c r="F426" s="28" t="s">
        <v>5959</v>
      </c>
      <c r="G426" s="29"/>
      <c r="H426" s="66">
        <v>50.56</v>
      </c>
      <c r="I426" s="67">
        <v>0.15</v>
      </c>
      <c r="J426" s="51">
        <f>Table13[[#This Row],[Cena Netto]]*(1-Table13[[#This Row],[Rabat Długoterminowy]])</f>
        <v>42.975999999999999</v>
      </c>
      <c r="K426" s="80">
        <f>IF(TRIM($D$8)='Payment Term'!A$1,1-(1-$D$9)*(1-2%),$D$9)</f>
        <v>0.25</v>
      </c>
      <c r="L426" s="35">
        <v>0.15</v>
      </c>
      <c r="M426" s="81">
        <f>1-(1-Table13[[#This Row],[Rabat Długoterminowy]])*(1-Table13[[#This Row],[Dodatkowy rabat kwartału (składany)]])</f>
        <v>0.27750000000000008</v>
      </c>
      <c r="N426" s="52">
        <v>0</v>
      </c>
      <c r="O426" s="31">
        <f>ROUND(Table13[[#This Row],[Cena Netto Po Rabacie Długoterminowym]]*(1-Table13[[#This Row],[Rabat Podstawowy]])*(1-Table13[[#This Row],[Dodatkowy rabat kwartału (składany)]])*(1-Table13[[#This Row],[Rabat Indywidualny]]),2)</f>
        <v>27.4</v>
      </c>
      <c r="P426" s="31">
        <f>Table13[[#This Row],[Сena SKU Po Wszystkich Rabatach]]/Table13[[#This Row],[Szt/
Opak.]]</f>
        <v>2.2833333333333332</v>
      </c>
      <c r="Q426" s="94" t="s">
        <v>2444</v>
      </c>
      <c r="R426" s="36" t="s">
        <v>6200</v>
      </c>
      <c r="S426" s="91">
        <f>IF(ISERROR(Table13[[#This Row],[W Inner]]),Table13[[#This Row],[W Outer]],IF(AND(Table13[[#This Row],[W Inner]]&gt;0,Table13[[#This Row],[W Inner]]&lt;&gt;"0"),Table13[[#This Row],[W Inner]],Table13[[#This Row],[W Outer]]))</f>
        <v>32</v>
      </c>
      <c r="T426" s="86"/>
      <c r="U4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6" s="49">
        <f>IF(Table13[[#This Row],[Zamówienie - Ilosc SKU '[Szt']]]=0,0,MOD(Table13[[#This Row],[Zamówienie - Ilosc SKU '[Szt']]],Table13[[#This Row],[Min. Ilość Zam. Sku]])-0.5)</f>
        <v>0</v>
      </c>
      <c r="W426" s="31">
        <f>Table13[[#This Row],[Сena SKU Po Wszystkich Rabatach]]*U426</f>
        <v>0</v>
      </c>
      <c r="X426" s="33" t="str">
        <f>IF(Table13[[#This Row],[Zamówienie - Ilosc SKU '[Szt']]]=0,"Niezamówione produkty","Zamówione produkty")</f>
        <v>Niezamówione produkty</v>
      </c>
      <c r="Y426" s="34" t="s">
        <v>90</v>
      </c>
      <c r="Z426" s="34">
        <v>32</v>
      </c>
      <c r="AA426" s="34">
        <v>256</v>
      </c>
      <c r="AB426" s="34">
        <v>768</v>
      </c>
      <c r="AC426" s="34">
        <f>+Table13[[#This Row],[Na Palecie]]/Table13[[#This Row],[W Outer]]</f>
        <v>24</v>
      </c>
      <c r="AD426" s="34">
        <f>+Table13[[#This Row],[Na Palecie]]/Table13[[#This Row],[Na 
Warstwie]]</f>
        <v>3</v>
      </c>
      <c r="AE426" s="37" t="s">
        <v>1408</v>
      </c>
      <c r="AF426" s="37" t="s">
        <v>1409</v>
      </c>
      <c r="AG426" s="37" t="s">
        <v>6535</v>
      </c>
      <c r="AH426" s="37" t="s">
        <v>6536</v>
      </c>
      <c r="AI426" s="37"/>
      <c r="AJ426" s="37" t="s">
        <v>6697</v>
      </c>
      <c r="AK426" s="37" t="s">
        <v>722</v>
      </c>
      <c r="AL426" s="37" t="str">
        <f>_xlfn.XLOOKUP(Table13[[#This Row],[Rabat Indywidualny]],'PC2 code'!A:A,'PC2 code'!B:B,0)</f>
        <v>00</v>
      </c>
    </row>
    <row r="427" spans="1:38" ht="15.75" customHeight="1" x14ac:dyDescent="0.35">
      <c r="A427" s="73" t="s">
        <v>5667</v>
      </c>
      <c r="B427" s="73" t="str">
        <f>TEXT(Table13[[#This Row],[Kod EAN 
(Sku)]],"0000000000000")</f>
        <v>3086121701030</v>
      </c>
      <c r="C427" s="78" t="str">
        <f>IF(AND(Table13[[#This Row],[Kod EAN 
(Szt)]]&lt;&gt;0,Table13[[#This Row],[Kod EAN 
(Szt)]]&lt;&gt;"0"),TEXT(Table13[[#This Row],[Kod EAN 
(Szt)]],"0000000000000"),"")</f>
        <v>3086129999637</v>
      </c>
      <c r="D427" s="79" t="s">
        <v>6102</v>
      </c>
      <c r="E427" s="27" t="s">
        <v>7</v>
      </c>
      <c r="F427" s="28" t="s">
        <v>5959</v>
      </c>
      <c r="G427" s="29"/>
      <c r="H427" s="66">
        <v>50.56</v>
      </c>
      <c r="I427" s="67">
        <v>0.15</v>
      </c>
      <c r="J427" s="51">
        <f>Table13[[#This Row],[Cena Netto]]*(1-Table13[[#This Row],[Rabat Długoterminowy]])</f>
        <v>42.975999999999999</v>
      </c>
      <c r="K427" s="80">
        <f>IF(TRIM($D$8)='Payment Term'!A$1,1-(1-$D$9)*(1-2%),$D$9)</f>
        <v>0.25</v>
      </c>
      <c r="L427" s="35">
        <v>0.15</v>
      </c>
      <c r="M427" s="81">
        <f>1-(1-Table13[[#This Row],[Rabat Długoterminowy]])*(1-Table13[[#This Row],[Dodatkowy rabat kwartału (składany)]])</f>
        <v>0.27750000000000008</v>
      </c>
      <c r="N427" s="52">
        <v>0</v>
      </c>
      <c r="O427" s="31">
        <f>ROUND(Table13[[#This Row],[Cena Netto Po Rabacie Długoterminowym]]*(1-Table13[[#This Row],[Rabat Podstawowy]])*(1-Table13[[#This Row],[Dodatkowy rabat kwartału (składany)]])*(1-Table13[[#This Row],[Rabat Indywidualny]]),2)</f>
        <v>27.4</v>
      </c>
      <c r="P427" s="31">
        <f>Table13[[#This Row],[Сena SKU Po Wszystkich Rabatach]]/Table13[[#This Row],[Szt/
Opak.]]</f>
        <v>2.2833333333333332</v>
      </c>
      <c r="Q427" s="94" t="s">
        <v>2444</v>
      </c>
      <c r="R427" s="36" t="s">
        <v>6200</v>
      </c>
      <c r="S427" s="91">
        <f>IF(ISERROR(Table13[[#This Row],[W Inner]]),Table13[[#This Row],[W Outer]],IF(AND(Table13[[#This Row],[W Inner]]&gt;0,Table13[[#This Row],[W Inner]]&lt;&gt;"0"),Table13[[#This Row],[W Inner]],Table13[[#This Row],[W Outer]]))</f>
        <v>32</v>
      </c>
      <c r="T427" s="86"/>
      <c r="U4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7" s="49">
        <f>IF(Table13[[#This Row],[Zamówienie - Ilosc SKU '[Szt']]]=0,0,MOD(Table13[[#This Row],[Zamówienie - Ilosc SKU '[Szt']]],Table13[[#This Row],[Min. Ilość Zam. Sku]])-0.5)</f>
        <v>0</v>
      </c>
      <c r="W427" s="31">
        <f>Table13[[#This Row],[Сena SKU Po Wszystkich Rabatach]]*U427</f>
        <v>0</v>
      </c>
      <c r="X427" s="33" t="str">
        <f>IF(Table13[[#This Row],[Zamówienie - Ilosc SKU '[Szt']]]=0,"Niezamówione produkty","Zamówione produkty")</f>
        <v>Niezamówione produkty</v>
      </c>
      <c r="Y427" s="34" t="s">
        <v>90</v>
      </c>
      <c r="Z427" s="34">
        <v>32</v>
      </c>
      <c r="AA427" s="34">
        <v>256</v>
      </c>
      <c r="AB427" s="34">
        <v>768</v>
      </c>
      <c r="AC427" s="34">
        <f>+Table13[[#This Row],[Na Palecie]]/Table13[[#This Row],[W Outer]]</f>
        <v>24</v>
      </c>
      <c r="AD427" s="34">
        <f>+Table13[[#This Row],[Na Palecie]]/Table13[[#This Row],[Na 
Warstwie]]</f>
        <v>3</v>
      </c>
      <c r="AE427" s="37" t="s">
        <v>1410</v>
      </c>
      <c r="AF427" s="37" t="s">
        <v>1411</v>
      </c>
      <c r="AG427" s="37" t="s">
        <v>6537</v>
      </c>
      <c r="AH427" s="37" t="s">
        <v>6538</v>
      </c>
      <c r="AI427" s="37"/>
      <c r="AJ427" s="37" t="s">
        <v>6697</v>
      </c>
      <c r="AK427" s="37" t="s">
        <v>722</v>
      </c>
      <c r="AL427" s="37" t="str">
        <f>_xlfn.XLOOKUP(Table13[[#This Row],[Rabat Indywidualny]],'PC2 code'!A:A,'PC2 code'!B:B,0)</f>
        <v>00</v>
      </c>
    </row>
    <row r="428" spans="1:38" ht="15.75" customHeight="1" x14ac:dyDescent="0.35">
      <c r="A428" s="73" t="s">
        <v>5668</v>
      </c>
      <c r="B428" s="73" t="str">
        <f>TEXT(Table13[[#This Row],[Kod EAN 
(Sku)]],"0000000000000")</f>
        <v>3086121701023</v>
      </c>
      <c r="C428" s="78" t="str">
        <f>IF(AND(Table13[[#This Row],[Kod EAN 
(Szt)]]&lt;&gt;0,Table13[[#This Row],[Kod EAN 
(Szt)]]&lt;&gt;"0"),TEXT(Table13[[#This Row],[Kod EAN 
(Szt)]],"0000000000000"),"")</f>
        <v>3086129999644</v>
      </c>
      <c r="D428" s="79" t="s">
        <v>6103</v>
      </c>
      <c r="E428" s="27" t="s">
        <v>7</v>
      </c>
      <c r="F428" s="28" t="s">
        <v>5959</v>
      </c>
      <c r="G428" s="29"/>
      <c r="H428" s="66">
        <v>50.56</v>
      </c>
      <c r="I428" s="67">
        <v>0.15</v>
      </c>
      <c r="J428" s="51">
        <f>Table13[[#This Row],[Cena Netto]]*(1-Table13[[#This Row],[Rabat Długoterminowy]])</f>
        <v>42.975999999999999</v>
      </c>
      <c r="K428" s="80">
        <f>IF(TRIM($D$8)='Payment Term'!A$1,1-(1-$D$9)*(1-2%),$D$9)</f>
        <v>0.25</v>
      </c>
      <c r="L428" s="35">
        <v>0.15</v>
      </c>
      <c r="M428" s="81">
        <f>1-(1-Table13[[#This Row],[Rabat Długoterminowy]])*(1-Table13[[#This Row],[Dodatkowy rabat kwartału (składany)]])</f>
        <v>0.27750000000000008</v>
      </c>
      <c r="N428" s="52">
        <v>0</v>
      </c>
      <c r="O428" s="31">
        <f>ROUND(Table13[[#This Row],[Cena Netto Po Rabacie Długoterminowym]]*(1-Table13[[#This Row],[Rabat Podstawowy]])*(1-Table13[[#This Row],[Dodatkowy rabat kwartału (składany)]])*(1-Table13[[#This Row],[Rabat Indywidualny]]),2)</f>
        <v>27.4</v>
      </c>
      <c r="P428" s="31">
        <f>Table13[[#This Row],[Сena SKU Po Wszystkich Rabatach]]/Table13[[#This Row],[Szt/
Opak.]]</f>
        <v>2.2833333333333332</v>
      </c>
      <c r="Q428" s="94" t="s">
        <v>2444</v>
      </c>
      <c r="R428" s="36" t="s">
        <v>6200</v>
      </c>
      <c r="S428" s="91">
        <f>IF(ISERROR(Table13[[#This Row],[W Inner]]),Table13[[#This Row],[W Outer]],IF(AND(Table13[[#This Row],[W Inner]]&gt;0,Table13[[#This Row],[W Inner]]&lt;&gt;"0"),Table13[[#This Row],[W Inner]],Table13[[#This Row],[W Outer]]))</f>
        <v>32</v>
      </c>
      <c r="T428" s="86"/>
      <c r="U4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8" s="49">
        <f>IF(Table13[[#This Row],[Zamówienie - Ilosc SKU '[Szt']]]=0,0,MOD(Table13[[#This Row],[Zamówienie - Ilosc SKU '[Szt']]],Table13[[#This Row],[Min. Ilość Zam. Sku]])-0.5)</f>
        <v>0</v>
      </c>
      <c r="W428" s="31">
        <f>Table13[[#This Row],[Сena SKU Po Wszystkich Rabatach]]*U428</f>
        <v>0</v>
      </c>
      <c r="X428" s="33" t="str">
        <f>IF(Table13[[#This Row],[Zamówienie - Ilosc SKU '[Szt']]]=0,"Niezamówione produkty","Zamówione produkty")</f>
        <v>Niezamówione produkty</v>
      </c>
      <c r="Y428" s="34" t="s">
        <v>90</v>
      </c>
      <c r="Z428" s="34">
        <v>32</v>
      </c>
      <c r="AA428" s="34">
        <v>256</v>
      </c>
      <c r="AB428" s="34">
        <v>768</v>
      </c>
      <c r="AC428" s="34">
        <f>+Table13[[#This Row],[Na Palecie]]/Table13[[#This Row],[W Outer]]</f>
        <v>24</v>
      </c>
      <c r="AD428" s="34">
        <f>+Table13[[#This Row],[Na Palecie]]/Table13[[#This Row],[Na 
Warstwie]]</f>
        <v>3</v>
      </c>
      <c r="AE428" s="37" t="s">
        <v>1412</v>
      </c>
      <c r="AF428" s="37" t="s">
        <v>1413</v>
      </c>
      <c r="AG428" s="37" t="s">
        <v>6539</v>
      </c>
      <c r="AH428" s="37" t="s">
        <v>6540</v>
      </c>
      <c r="AI428" s="37"/>
      <c r="AJ428" s="37" t="s">
        <v>6697</v>
      </c>
      <c r="AK428" s="37" t="s">
        <v>722</v>
      </c>
      <c r="AL428" s="37" t="str">
        <f>_xlfn.XLOOKUP(Table13[[#This Row],[Rabat Indywidualny]],'PC2 code'!A:A,'PC2 code'!B:B,0)</f>
        <v>00</v>
      </c>
    </row>
    <row r="429" spans="1:38" ht="15.75" customHeight="1" x14ac:dyDescent="0.35">
      <c r="A429" s="73" t="s">
        <v>5669</v>
      </c>
      <c r="B429" s="73" t="str">
        <f>TEXT(Table13[[#This Row],[Kod EAN 
(Sku)]],"0000000000000")</f>
        <v>3086120017545</v>
      </c>
      <c r="C429" s="78" t="str">
        <f>IF(AND(Table13[[#This Row],[Kod EAN 
(Szt)]]&lt;&gt;0,Table13[[#This Row],[Kod EAN 
(Szt)]]&lt;&gt;"0"),TEXT(Table13[[#This Row],[Kod EAN 
(Szt)]],"0000000000000"),"")</f>
        <v/>
      </c>
      <c r="D429" s="79" t="s">
        <v>6104</v>
      </c>
      <c r="E429" s="27" t="s">
        <v>7</v>
      </c>
      <c r="F429" s="28" t="s">
        <v>5959</v>
      </c>
      <c r="G429" s="29"/>
      <c r="H429" s="66">
        <v>15.81</v>
      </c>
      <c r="I429" s="67"/>
      <c r="J429" s="51">
        <f>Table13[[#This Row],[Cena Netto]]*(1-Table13[[#This Row],[Rabat Długoterminowy]])</f>
        <v>15.81</v>
      </c>
      <c r="K429" s="80">
        <f>IF(TRIM($D$8)='Payment Term'!A$1,1-(1-$D$9)*(1-2%),$D$9)</f>
        <v>0.25</v>
      </c>
      <c r="L429" s="35">
        <v>0.15</v>
      </c>
      <c r="M429" s="81">
        <f>1-(1-Table13[[#This Row],[Rabat Długoterminowy]])*(1-Table13[[#This Row],[Dodatkowy rabat kwartału (składany)]])</f>
        <v>0.15000000000000002</v>
      </c>
      <c r="N429" s="52">
        <v>0</v>
      </c>
      <c r="O429" s="31">
        <f>ROUND(Table13[[#This Row],[Cena Netto Po Rabacie Długoterminowym]]*(1-Table13[[#This Row],[Rabat Podstawowy]])*(1-Table13[[#This Row],[Dodatkowy rabat kwartału (składany)]])*(1-Table13[[#This Row],[Rabat Indywidualny]]),2)</f>
        <v>10.08</v>
      </c>
      <c r="P429" s="31">
        <f>Table13[[#This Row],[Сena SKU Po Wszystkich Rabatach]]/Table13[[#This Row],[Szt/
Opak.]]</f>
        <v>2.52</v>
      </c>
      <c r="Q429" s="94" t="s">
        <v>6198</v>
      </c>
      <c r="R429" s="36" t="s">
        <v>6200</v>
      </c>
      <c r="S429" s="91">
        <f>IF(ISERROR(Table13[[#This Row],[W Inner]]),Table13[[#This Row],[W Outer]],IF(AND(Table13[[#This Row],[W Inner]]&gt;0,Table13[[#This Row],[W Inner]]&lt;&gt;"0"),Table13[[#This Row],[W Inner]],Table13[[#This Row],[W Outer]]))</f>
        <v>88</v>
      </c>
      <c r="T429" s="86"/>
      <c r="U4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29" s="49">
        <f>IF(Table13[[#This Row],[Zamówienie - Ilosc SKU '[Szt']]]=0,0,MOD(Table13[[#This Row],[Zamówienie - Ilosc SKU '[Szt']]],Table13[[#This Row],[Min. Ilość Zam. Sku]])-0.5)</f>
        <v>0</v>
      </c>
      <c r="W429" s="31">
        <f>Table13[[#This Row],[Сena SKU Po Wszystkich Rabatach]]*U429</f>
        <v>0</v>
      </c>
      <c r="X429" s="33" t="str">
        <f>IF(Table13[[#This Row],[Zamówienie - Ilosc SKU '[Szt']]]=0,"Niezamówione produkty","Zamówione produkty")</f>
        <v>Niezamówione produkty</v>
      </c>
      <c r="Y429" s="34" t="s">
        <v>90</v>
      </c>
      <c r="Z429" s="34">
        <v>88</v>
      </c>
      <c r="AA429" s="34">
        <v>704</v>
      </c>
      <c r="AB429" s="34">
        <v>2112</v>
      </c>
      <c r="AC429" s="34">
        <f>+Table13[[#This Row],[Na Palecie]]/Table13[[#This Row],[W Outer]]</f>
        <v>24</v>
      </c>
      <c r="AD429" s="34">
        <f>+Table13[[#This Row],[Na Palecie]]/Table13[[#This Row],[Na 
Warstwie]]</f>
        <v>3</v>
      </c>
      <c r="AE429" s="37" t="s">
        <v>1414</v>
      </c>
      <c r="AF429" s="37" t="s">
        <v>90</v>
      </c>
      <c r="AG429" s="37" t="s">
        <v>1415</v>
      </c>
      <c r="AH429" s="37" t="s">
        <v>1416</v>
      </c>
      <c r="AI429" s="37"/>
      <c r="AJ429" s="37" t="s">
        <v>6697</v>
      </c>
      <c r="AK429" s="37" t="s">
        <v>722</v>
      </c>
      <c r="AL429" s="37" t="str">
        <f>_xlfn.XLOOKUP(Table13[[#This Row],[Rabat Indywidualny]],'PC2 code'!A:A,'PC2 code'!B:B,0)</f>
        <v>00</v>
      </c>
    </row>
    <row r="430" spans="1:38" ht="15.75" customHeight="1" x14ac:dyDescent="0.35">
      <c r="A430" s="73" t="s">
        <v>5670</v>
      </c>
      <c r="B430" s="73" t="str">
        <f>TEXT(Table13[[#This Row],[Kod EAN 
(Sku)]],"0000000000000")</f>
        <v>3086121751097</v>
      </c>
      <c r="C430" s="78" t="str">
        <f>IF(AND(Table13[[#This Row],[Kod EAN 
(Szt)]]&lt;&gt;0,Table13[[#This Row],[Kod EAN 
(Szt)]]&lt;&gt;"0"),TEXT(Table13[[#This Row],[Kod EAN 
(Szt)]],"0000000000000"),"")</f>
        <v>3086129999651</v>
      </c>
      <c r="D430" s="79" t="s">
        <v>6105</v>
      </c>
      <c r="E430" s="27" t="s">
        <v>7</v>
      </c>
      <c r="F430" s="28" t="s">
        <v>5959</v>
      </c>
      <c r="G430" s="29"/>
      <c r="H430" s="66">
        <v>50.56</v>
      </c>
      <c r="I430" s="67">
        <v>0.15</v>
      </c>
      <c r="J430" s="51">
        <f>Table13[[#This Row],[Cena Netto]]*(1-Table13[[#This Row],[Rabat Długoterminowy]])</f>
        <v>42.975999999999999</v>
      </c>
      <c r="K430" s="80">
        <f>IF(TRIM($D$8)='Payment Term'!A$1,1-(1-$D$9)*(1-2%),$D$9)</f>
        <v>0.25</v>
      </c>
      <c r="L430" s="35">
        <v>0.15</v>
      </c>
      <c r="M430" s="81">
        <f>1-(1-Table13[[#This Row],[Rabat Długoterminowy]])*(1-Table13[[#This Row],[Dodatkowy rabat kwartału (składany)]])</f>
        <v>0.27750000000000008</v>
      </c>
      <c r="N430" s="52">
        <v>0</v>
      </c>
      <c r="O430" s="31">
        <f>ROUND(Table13[[#This Row],[Cena Netto Po Rabacie Długoterminowym]]*(1-Table13[[#This Row],[Rabat Podstawowy]])*(1-Table13[[#This Row],[Dodatkowy rabat kwartału (składany)]])*(1-Table13[[#This Row],[Rabat Indywidualny]]),2)</f>
        <v>27.4</v>
      </c>
      <c r="P430" s="31">
        <f>Table13[[#This Row],[Сena SKU Po Wszystkich Rabatach]]/Table13[[#This Row],[Szt/
Opak.]]</f>
        <v>2.2833333333333332</v>
      </c>
      <c r="Q430" s="94" t="s">
        <v>2444</v>
      </c>
      <c r="R430" s="36" t="s">
        <v>6200</v>
      </c>
      <c r="S430" s="91">
        <f>IF(ISERROR(Table13[[#This Row],[W Inner]]),Table13[[#This Row],[W Outer]],IF(AND(Table13[[#This Row],[W Inner]]&gt;0,Table13[[#This Row],[W Inner]]&lt;&gt;"0"),Table13[[#This Row],[W Inner]],Table13[[#This Row],[W Outer]]))</f>
        <v>32</v>
      </c>
      <c r="T430" s="86"/>
      <c r="U4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0" s="49">
        <f>IF(Table13[[#This Row],[Zamówienie - Ilosc SKU '[Szt']]]=0,0,MOD(Table13[[#This Row],[Zamówienie - Ilosc SKU '[Szt']]],Table13[[#This Row],[Min. Ilość Zam. Sku]])-0.5)</f>
        <v>0</v>
      </c>
      <c r="W430" s="31">
        <f>Table13[[#This Row],[Сena SKU Po Wszystkich Rabatach]]*U430</f>
        <v>0</v>
      </c>
      <c r="X430" s="33" t="str">
        <f>IF(Table13[[#This Row],[Zamówienie - Ilosc SKU '[Szt']]]=0,"Niezamówione produkty","Zamówione produkty")</f>
        <v>Niezamówione produkty</v>
      </c>
      <c r="Y430" s="34" t="s">
        <v>90</v>
      </c>
      <c r="Z430" s="34">
        <v>32</v>
      </c>
      <c r="AA430" s="34">
        <v>256</v>
      </c>
      <c r="AB430" s="34">
        <v>768</v>
      </c>
      <c r="AC430" s="34">
        <f>+Table13[[#This Row],[Na Palecie]]/Table13[[#This Row],[W Outer]]</f>
        <v>24</v>
      </c>
      <c r="AD430" s="34">
        <f>+Table13[[#This Row],[Na Palecie]]/Table13[[#This Row],[Na 
Warstwie]]</f>
        <v>3</v>
      </c>
      <c r="AE430" s="37" t="s">
        <v>1417</v>
      </c>
      <c r="AF430" s="37" t="s">
        <v>1418</v>
      </c>
      <c r="AG430" s="37" t="s">
        <v>6541</v>
      </c>
      <c r="AH430" s="37" t="s">
        <v>6542</v>
      </c>
      <c r="AI430" s="37"/>
      <c r="AJ430" s="37" t="s">
        <v>6697</v>
      </c>
      <c r="AK430" s="37" t="s">
        <v>722</v>
      </c>
      <c r="AL430" s="37" t="str">
        <f>_xlfn.XLOOKUP(Table13[[#This Row],[Rabat Indywidualny]],'PC2 code'!A:A,'PC2 code'!B:B,0)</f>
        <v>00</v>
      </c>
    </row>
    <row r="431" spans="1:38" ht="15.75" customHeight="1" x14ac:dyDescent="0.35">
      <c r="A431" s="73" t="s">
        <v>5671</v>
      </c>
      <c r="B431" s="73" t="str">
        <f>TEXT(Table13[[#This Row],[Kod EAN 
(Sku)]],"0000000000000")</f>
        <v>3086121751066</v>
      </c>
      <c r="C431" s="78" t="str">
        <f>IF(AND(Table13[[#This Row],[Kod EAN 
(Szt)]]&lt;&gt;0,Table13[[#This Row],[Kod EAN 
(Szt)]]&lt;&gt;"0"),TEXT(Table13[[#This Row],[Kod EAN 
(Szt)]],"0000000000000"),"")</f>
        <v>3086129999668</v>
      </c>
      <c r="D431" s="79" t="s">
        <v>6106</v>
      </c>
      <c r="E431" s="27" t="s">
        <v>7</v>
      </c>
      <c r="F431" s="28" t="s">
        <v>5959</v>
      </c>
      <c r="G431" s="29"/>
      <c r="H431" s="66">
        <v>50.56</v>
      </c>
      <c r="I431" s="67">
        <v>0.15</v>
      </c>
      <c r="J431" s="51">
        <f>Table13[[#This Row],[Cena Netto]]*(1-Table13[[#This Row],[Rabat Długoterminowy]])</f>
        <v>42.975999999999999</v>
      </c>
      <c r="K431" s="80">
        <f>IF(TRIM($D$8)='Payment Term'!A$1,1-(1-$D$9)*(1-2%),$D$9)</f>
        <v>0.25</v>
      </c>
      <c r="L431" s="35">
        <v>0.15</v>
      </c>
      <c r="M431" s="81">
        <f>1-(1-Table13[[#This Row],[Rabat Długoterminowy]])*(1-Table13[[#This Row],[Dodatkowy rabat kwartału (składany)]])</f>
        <v>0.27750000000000008</v>
      </c>
      <c r="N431" s="52">
        <v>0</v>
      </c>
      <c r="O431" s="31">
        <f>ROUND(Table13[[#This Row],[Cena Netto Po Rabacie Długoterminowym]]*(1-Table13[[#This Row],[Rabat Podstawowy]])*(1-Table13[[#This Row],[Dodatkowy rabat kwartału (składany)]])*(1-Table13[[#This Row],[Rabat Indywidualny]]),2)</f>
        <v>27.4</v>
      </c>
      <c r="P431" s="31">
        <f>Table13[[#This Row],[Сena SKU Po Wszystkich Rabatach]]/Table13[[#This Row],[Szt/
Opak.]]</f>
        <v>2.2833333333333332</v>
      </c>
      <c r="Q431" s="94" t="s">
        <v>2444</v>
      </c>
      <c r="R431" s="36" t="s">
        <v>6200</v>
      </c>
      <c r="S431" s="91">
        <f>IF(ISERROR(Table13[[#This Row],[W Inner]]),Table13[[#This Row],[W Outer]],IF(AND(Table13[[#This Row],[W Inner]]&gt;0,Table13[[#This Row],[W Inner]]&lt;&gt;"0"),Table13[[#This Row],[W Inner]],Table13[[#This Row],[W Outer]]))</f>
        <v>32</v>
      </c>
      <c r="T431" s="86"/>
      <c r="U4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1" s="49">
        <f>IF(Table13[[#This Row],[Zamówienie - Ilosc SKU '[Szt']]]=0,0,MOD(Table13[[#This Row],[Zamówienie - Ilosc SKU '[Szt']]],Table13[[#This Row],[Min. Ilość Zam. Sku]])-0.5)</f>
        <v>0</v>
      </c>
      <c r="W431" s="31">
        <f>Table13[[#This Row],[Сena SKU Po Wszystkich Rabatach]]*U431</f>
        <v>0</v>
      </c>
      <c r="X431" s="33" t="str">
        <f>IF(Table13[[#This Row],[Zamówienie - Ilosc SKU '[Szt']]]=0,"Niezamówione produkty","Zamówione produkty")</f>
        <v>Niezamówione produkty</v>
      </c>
      <c r="Y431" s="34" t="s">
        <v>90</v>
      </c>
      <c r="Z431" s="34">
        <v>32</v>
      </c>
      <c r="AA431" s="34">
        <v>256</v>
      </c>
      <c r="AB431" s="34">
        <v>768</v>
      </c>
      <c r="AC431" s="34">
        <f>+Table13[[#This Row],[Na Palecie]]/Table13[[#This Row],[W Outer]]</f>
        <v>24</v>
      </c>
      <c r="AD431" s="34">
        <f>+Table13[[#This Row],[Na Palecie]]/Table13[[#This Row],[Na 
Warstwie]]</f>
        <v>3</v>
      </c>
      <c r="AE431" s="37" t="s">
        <v>1419</v>
      </c>
      <c r="AF431" s="37" t="s">
        <v>1420</v>
      </c>
      <c r="AG431" s="37" t="s">
        <v>6543</v>
      </c>
      <c r="AH431" s="37" t="s">
        <v>6544</v>
      </c>
      <c r="AI431" s="37"/>
      <c r="AJ431" s="37" t="s">
        <v>6697</v>
      </c>
      <c r="AK431" s="37" t="s">
        <v>722</v>
      </c>
      <c r="AL431" s="37" t="str">
        <f>_xlfn.XLOOKUP(Table13[[#This Row],[Rabat Indywidualny]],'PC2 code'!A:A,'PC2 code'!B:B,0)</f>
        <v>00</v>
      </c>
    </row>
    <row r="432" spans="1:38" ht="15.75" customHeight="1" x14ac:dyDescent="0.35">
      <c r="A432" s="73" t="s">
        <v>5672</v>
      </c>
      <c r="B432" s="73" t="str">
        <f>TEXT(Table13[[#This Row],[Kod EAN 
(Sku)]],"0000000000000")</f>
        <v>3086121751035</v>
      </c>
      <c r="C432" s="78" t="str">
        <f>IF(AND(Table13[[#This Row],[Kod EAN 
(Szt)]]&lt;&gt;0,Table13[[#This Row],[Kod EAN 
(Szt)]]&lt;&gt;"0"),TEXT(Table13[[#This Row],[Kod EAN 
(Szt)]],"0000000000000"),"")</f>
        <v>3086129999675</v>
      </c>
      <c r="D432" s="79" t="s">
        <v>6107</v>
      </c>
      <c r="E432" s="27" t="s">
        <v>7</v>
      </c>
      <c r="F432" s="28" t="s">
        <v>5959</v>
      </c>
      <c r="G432" s="29"/>
      <c r="H432" s="66">
        <v>50.56</v>
      </c>
      <c r="I432" s="67">
        <v>0.15</v>
      </c>
      <c r="J432" s="51">
        <f>Table13[[#This Row],[Cena Netto]]*(1-Table13[[#This Row],[Rabat Długoterminowy]])</f>
        <v>42.975999999999999</v>
      </c>
      <c r="K432" s="80">
        <f>IF(TRIM($D$8)='Payment Term'!A$1,1-(1-$D$9)*(1-2%),$D$9)</f>
        <v>0.25</v>
      </c>
      <c r="L432" s="35">
        <v>0.15</v>
      </c>
      <c r="M432" s="81">
        <f>1-(1-Table13[[#This Row],[Rabat Długoterminowy]])*(1-Table13[[#This Row],[Dodatkowy rabat kwartału (składany)]])</f>
        <v>0.27750000000000008</v>
      </c>
      <c r="N432" s="52">
        <v>0</v>
      </c>
      <c r="O432" s="31">
        <f>ROUND(Table13[[#This Row],[Cena Netto Po Rabacie Długoterminowym]]*(1-Table13[[#This Row],[Rabat Podstawowy]])*(1-Table13[[#This Row],[Dodatkowy rabat kwartału (składany)]])*(1-Table13[[#This Row],[Rabat Indywidualny]]),2)</f>
        <v>27.4</v>
      </c>
      <c r="P432" s="31">
        <f>Table13[[#This Row],[Сena SKU Po Wszystkich Rabatach]]/Table13[[#This Row],[Szt/
Opak.]]</f>
        <v>2.2833333333333332</v>
      </c>
      <c r="Q432" s="94" t="s">
        <v>2444</v>
      </c>
      <c r="R432" s="36" t="s">
        <v>6200</v>
      </c>
      <c r="S432" s="91">
        <f>IF(ISERROR(Table13[[#This Row],[W Inner]]),Table13[[#This Row],[W Outer]],IF(AND(Table13[[#This Row],[W Inner]]&gt;0,Table13[[#This Row],[W Inner]]&lt;&gt;"0"),Table13[[#This Row],[W Inner]],Table13[[#This Row],[W Outer]]))</f>
        <v>32</v>
      </c>
      <c r="T432" s="86"/>
      <c r="U4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2" s="49">
        <f>IF(Table13[[#This Row],[Zamówienie - Ilosc SKU '[Szt']]]=0,0,MOD(Table13[[#This Row],[Zamówienie - Ilosc SKU '[Szt']]],Table13[[#This Row],[Min. Ilość Zam. Sku]])-0.5)</f>
        <v>0</v>
      </c>
      <c r="W432" s="31">
        <f>Table13[[#This Row],[Сena SKU Po Wszystkich Rabatach]]*U432</f>
        <v>0</v>
      </c>
      <c r="X432" s="33" t="str">
        <f>IF(Table13[[#This Row],[Zamówienie - Ilosc SKU '[Szt']]]=0,"Niezamówione produkty","Zamówione produkty")</f>
        <v>Niezamówione produkty</v>
      </c>
      <c r="Y432" s="34" t="s">
        <v>90</v>
      </c>
      <c r="Z432" s="34">
        <v>32</v>
      </c>
      <c r="AA432" s="34">
        <v>256</v>
      </c>
      <c r="AB432" s="34">
        <v>768</v>
      </c>
      <c r="AC432" s="34">
        <f>+Table13[[#This Row],[Na Palecie]]/Table13[[#This Row],[W Outer]]</f>
        <v>24</v>
      </c>
      <c r="AD432" s="34">
        <f>+Table13[[#This Row],[Na Palecie]]/Table13[[#This Row],[Na 
Warstwie]]</f>
        <v>3</v>
      </c>
      <c r="AE432" s="37" t="s">
        <v>1421</v>
      </c>
      <c r="AF432" s="37" t="s">
        <v>1422</v>
      </c>
      <c r="AG432" s="37" t="s">
        <v>6545</v>
      </c>
      <c r="AH432" s="37" t="s">
        <v>6546</v>
      </c>
      <c r="AI432" s="37"/>
      <c r="AJ432" s="37" t="s">
        <v>6697</v>
      </c>
      <c r="AK432" s="37" t="s">
        <v>722</v>
      </c>
      <c r="AL432" s="37" t="str">
        <f>_xlfn.XLOOKUP(Table13[[#This Row],[Rabat Indywidualny]],'PC2 code'!A:A,'PC2 code'!B:B,0)</f>
        <v>00</v>
      </c>
    </row>
    <row r="433" spans="1:38" ht="15.75" customHeight="1" x14ac:dyDescent="0.35">
      <c r="A433" s="73" t="s">
        <v>5673</v>
      </c>
      <c r="B433" s="73" t="str">
        <f>TEXT(Table13[[#This Row],[Kod EAN 
(Sku)]],"0000000000000")</f>
        <v>3086121751028</v>
      </c>
      <c r="C433" s="78" t="str">
        <f>IF(AND(Table13[[#This Row],[Kod EAN 
(Szt)]]&lt;&gt;0,Table13[[#This Row],[Kod EAN 
(Szt)]]&lt;&gt;"0"),TEXT(Table13[[#This Row],[Kod EAN 
(Szt)]],"0000000000000"),"")</f>
        <v>3086129999682</v>
      </c>
      <c r="D433" s="79" t="s">
        <v>6108</v>
      </c>
      <c r="E433" s="27" t="s">
        <v>7</v>
      </c>
      <c r="F433" s="28" t="s">
        <v>5959</v>
      </c>
      <c r="G433" s="29"/>
      <c r="H433" s="66">
        <v>50.56</v>
      </c>
      <c r="I433" s="67">
        <v>0.15</v>
      </c>
      <c r="J433" s="51">
        <f>Table13[[#This Row],[Cena Netto]]*(1-Table13[[#This Row],[Rabat Długoterminowy]])</f>
        <v>42.975999999999999</v>
      </c>
      <c r="K433" s="80">
        <f>IF(TRIM($D$8)='Payment Term'!A$1,1-(1-$D$9)*(1-2%),$D$9)</f>
        <v>0.25</v>
      </c>
      <c r="L433" s="35">
        <v>0.15</v>
      </c>
      <c r="M433" s="81">
        <f>1-(1-Table13[[#This Row],[Rabat Długoterminowy]])*(1-Table13[[#This Row],[Dodatkowy rabat kwartału (składany)]])</f>
        <v>0.27750000000000008</v>
      </c>
      <c r="N433" s="52">
        <v>0</v>
      </c>
      <c r="O433" s="31">
        <f>ROUND(Table13[[#This Row],[Cena Netto Po Rabacie Długoterminowym]]*(1-Table13[[#This Row],[Rabat Podstawowy]])*(1-Table13[[#This Row],[Dodatkowy rabat kwartału (składany)]])*(1-Table13[[#This Row],[Rabat Indywidualny]]),2)</f>
        <v>27.4</v>
      </c>
      <c r="P433" s="31">
        <f>Table13[[#This Row],[Сena SKU Po Wszystkich Rabatach]]/Table13[[#This Row],[Szt/
Opak.]]</f>
        <v>2.2833333333333332</v>
      </c>
      <c r="Q433" s="94" t="s">
        <v>2444</v>
      </c>
      <c r="R433" s="36" t="s">
        <v>6200</v>
      </c>
      <c r="S433" s="91">
        <f>IF(ISERROR(Table13[[#This Row],[W Inner]]),Table13[[#This Row],[W Outer]],IF(AND(Table13[[#This Row],[W Inner]]&gt;0,Table13[[#This Row],[W Inner]]&lt;&gt;"0"),Table13[[#This Row],[W Inner]],Table13[[#This Row],[W Outer]]))</f>
        <v>32</v>
      </c>
      <c r="T433" s="86"/>
      <c r="U4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3" s="49">
        <f>IF(Table13[[#This Row],[Zamówienie - Ilosc SKU '[Szt']]]=0,0,MOD(Table13[[#This Row],[Zamówienie - Ilosc SKU '[Szt']]],Table13[[#This Row],[Min. Ilość Zam. Sku]])-0.5)</f>
        <v>0</v>
      </c>
      <c r="W433" s="31">
        <f>Table13[[#This Row],[Сena SKU Po Wszystkich Rabatach]]*U433</f>
        <v>0</v>
      </c>
      <c r="X433" s="33" t="str">
        <f>IF(Table13[[#This Row],[Zamówienie - Ilosc SKU '[Szt']]]=0,"Niezamówione produkty","Zamówione produkty")</f>
        <v>Niezamówione produkty</v>
      </c>
      <c r="Y433" s="34" t="s">
        <v>90</v>
      </c>
      <c r="Z433" s="34">
        <v>32</v>
      </c>
      <c r="AA433" s="34">
        <v>256</v>
      </c>
      <c r="AB433" s="34">
        <v>768</v>
      </c>
      <c r="AC433" s="34">
        <f>+Table13[[#This Row],[Na Palecie]]/Table13[[#This Row],[W Outer]]</f>
        <v>24</v>
      </c>
      <c r="AD433" s="34">
        <f>+Table13[[#This Row],[Na Palecie]]/Table13[[#This Row],[Na 
Warstwie]]</f>
        <v>3</v>
      </c>
      <c r="AE433" s="37" t="s">
        <v>1423</v>
      </c>
      <c r="AF433" s="37" t="s">
        <v>1424</v>
      </c>
      <c r="AG433" s="37" t="s">
        <v>6547</v>
      </c>
      <c r="AH433" s="37" t="s">
        <v>6548</v>
      </c>
      <c r="AI433" s="37"/>
      <c r="AJ433" s="37" t="s">
        <v>6697</v>
      </c>
      <c r="AK433" s="37" t="s">
        <v>722</v>
      </c>
      <c r="AL433" s="37" t="str">
        <f>_xlfn.XLOOKUP(Table13[[#This Row],[Rabat Indywidualny]],'PC2 code'!A:A,'PC2 code'!B:B,0)</f>
        <v>00</v>
      </c>
    </row>
    <row r="434" spans="1:38" ht="15.75" customHeight="1" x14ac:dyDescent="0.35">
      <c r="A434" s="73" t="s">
        <v>5674</v>
      </c>
      <c r="B434" s="73" t="str">
        <f>TEXT(Table13[[#This Row],[Kod EAN 
(Sku)]],"0000000000000")</f>
        <v>3086123333697</v>
      </c>
      <c r="C434" s="78" t="str">
        <f>IF(AND(Table13[[#This Row],[Kod EAN 
(Szt)]]&lt;&gt;0,Table13[[#This Row],[Kod EAN 
(Szt)]]&lt;&gt;"0"),TEXT(Table13[[#This Row],[Kod EAN 
(Szt)]],"0000000000000"),"")</f>
        <v/>
      </c>
      <c r="D434" s="79" t="s">
        <v>1425</v>
      </c>
      <c r="E434" s="27" t="s">
        <v>7</v>
      </c>
      <c r="F434" s="28" t="s">
        <v>5959</v>
      </c>
      <c r="G434" s="29"/>
      <c r="H434" s="66">
        <v>17.2</v>
      </c>
      <c r="I434" s="67"/>
      <c r="J434" s="51">
        <f>Table13[[#This Row],[Cena Netto]]*(1-Table13[[#This Row],[Rabat Długoterminowy]])</f>
        <v>17.2</v>
      </c>
      <c r="K434" s="80">
        <f>IF(TRIM($D$8)='Payment Term'!A$1,1-(1-$D$9)*(1-2%),$D$9)</f>
        <v>0.25</v>
      </c>
      <c r="L434" s="35">
        <v>0.1</v>
      </c>
      <c r="M434" s="81">
        <f>1-(1-Table13[[#This Row],[Rabat Długoterminowy]])*(1-Table13[[#This Row],[Dodatkowy rabat kwartału (składany)]])</f>
        <v>9.9999999999999978E-2</v>
      </c>
      <c r="N434" s="52">
        <v>0</v>
      </c>
      <c r="O434" s="31">
        <f>ROUND(Table13[[#This Row],[Cena Netto Po Rabacie Długoterminowym]]*(1-Table13[[#This Row],[Rabat Podstawowy]])*(1-Table13[[#This Row],[Dodatkowy rabat kwartału (składany)]])*(1-Table13[[#This Row],[Rabat Indywidualny]]),2)</f>
        <v>11.61</v>
      </c>
      <c r="P434" s="31">
        <f>Table13[[#This Row],[Сena SKU Po Wszystkich Rabatach]]/Table13[[#This Row],[Szt/
Opak.]]</f>
        <v>2.3220000000000001</v>
      </c>
      <c r="Q434" s="94" t="s">
        <v>6201</v>
      </c>
      <c r="R434" s="36" t="s">
        <v>2470</v>
      </c>
      <c r="S434" s="91">
        <f>IF(ISERROR(Table13[[#This Row],[W Inner]]),Table13[[#This Row],[W Outer]],IF(AND(Table13[[#This Row],[W Inner]]&gt;0,Table13[[#This Row],[W Inner]]&lt;&gt;"0"),Table13[[#This Row],[W Inner]],Table13[[#This Row],[W Outer]]))</f>
        <v>25</v>
      </c>
      <c r="T434" s="86"/>
      <c r="U4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4" s="49">
        <f>IF(Table13[[#This Row],[Zamówienie - Ilosc SKU '[Szt']]]=0,0,MOD(Table13[[#This Row],[Zamówienie - Ilosc SKU '[Szt']]],Table13[[#This Row],[Min. Ilość Zam. Sku]])-0.5)</f>
        <v>0</v>
      </c>
      <c r="W434" s="31">
        <f>Table13[[#This Row],[Сena SKU Po Wszystkich Rabatach]]*U434</f>
        <v>0</v>
      </c>
      <c r="X434" s="33" t="str">
        <f>IF(Table13[[#This Row],[Zamówienie - Ilosc SKU '[Szt']]]=0,"Niezamówione produkty","Zamówione produkty")</f>
        <v>Niezamówione produkty</v>
      </c>
      <c r="Y434" s="34" t="s">
        <v>90</v>
      </c>
      <c r="Z434" s="34">
        <v>25</v>
      </c>
      <c r="AA434" s="34">
        <v>500</v>
      </c>
      <c r="AB434" s="34">
        <v>3500</v>
      </c>
      <c r="AC434" s="34">
        <f>+Table13[[#This Row],[Na Palecie]]/Table13[[#This Row],[W Outer]]</f>
        <v>140</v>
      </c>
      <c r="AD434" s="34">
        <f>+Table13[[#This Row],[Na Palecie]]/Table13[[#This Row],[Na 
Warstwie]]</f>
        <v>7</v>
      </c>
      <c r="AE434" s="37" t="s">
        <v>1426</v>
      </c>
      <c r="AF434" s="37" t="s">
        <v>90</v>
      </c>
      <c r="AG434" s="37" t="s">
        <v>1427</v>
      </c>
      <c r="AH434" s="37" t="s">
        <v>1428</v>
      </c>
      <c r="AI434" s="37"/>
      <c r="AJ434" s="37" t="s">
        <v>6697</v>
      </c>
      <c r="AK434" s="37" t="s">
        <v>722</v>
      </c>
      <c r="AL434" s="37" t="str">
        <f>_xlfn.XLOOKUP(Table13[[#This Row],[Rabat Indywidualny]],'PC2 code'!A:A,'PC2 code'!B:B,0)</f>
        <v>00</v>
      </c>
    </row>
    <row r="435" spans="1:38" ht="15.75" customHeight="1" x14ac:dyDescent="0.35">
      <c r="A435" s="73" t="s">
        <v>5675</v>
      </c>
      <c r="B435" s="73" t="str">
        <f>TEXT(Table13[[#This Row],[Kod EAN 
(Sku)]],"0000000000000")</f>
        <v>3086126741093</v>
      </c>
      <c r="C435" s="78" t="str">
        <f>IF(AND(Table13[[#This Row],[Kod EAN 
(Szt)]]&lt;&gt;0,Table13[[#This Row],[Kod EAN 
(Szt)]]&lt;&gt;"0"),TEXT(Table13[[#This Row],[Kod EAN 
(Szt)]],"0000000000000"),"")</f>
        <v/>
      </c>
      <c r="D435" s="79" t="s">
        <v>1429</v>
      </c>
      <c r="E435" s="27" t="s">
        <v>7</v>
      </c>
      <c r="F435" s="28" t="s">
        <v>5959</v>
      </c>
      <c r="G435" s="29"/>
      <c r="H435" s="66">
        <v>4.46</v>
      </c>
      <c r="I435" s="67"/>
      <c r="J435" s="51">
        <f>Table13[[#This Row],[Cena Netto]]*(1-Table13[[#This Row],[Rabat Długoterminowy]])</f>
        <v>4.46</v>
      </c>
      <c r="K435" s="80">
        <f>IF(TRIM($D$8)='Payment Term'!A$1,1-(1-$D$9)*(1-2%),$D$9)</f>
        <v>0.25</v>
      </c>
      <c r="L435" s="35">
        <v>0.1</v>
      </c>
      <c r="M435" s="81">
        <f>1-(1-Table13[[#This Row],[Rabat Długoterminowy]])*(1-Table13[[#This Row],[Dodatkowy rabat kwartału (składany)]])</f>
        <v>9.9999999999999978E-2</v>
      </c>
      <c r="N435" s="52">
        <v>0</v>
      </c>
      <c r="O435" s="31">
        <f>ROUND(Table13[[#This Row],[Cena Netto Po Rabacie Długoterminowym]]*(1-Table13[[#This Row],[Rabat Podstawowy]])*(1-Table13[[#This Row],[Dodatkowy rabat kwartału (składany)]])*(1-Table13[[#This Row],[Rabat Indywidualny]]),2)</f>
        <v>3.01</v>
      </c>
      <c r="P435" s="31">
        <f>Table13[[#This Row],[Сena SKU Po Wszystkich Rabatach]]/Table13[[#This Row],[Szt/
Opak.]]</f>
        <v>3.01</v>
      </c>
      <c r="Q435" s="94" t="s">
        <v>6200</v>
      </c>
      <c r="R435" s="36" t="s">
        <v>2470</v>
      </c>
      <c r="S435" s="91">
        <f>IF(ISERROR(Table13[[#This Row],[W Inner]]),Table13[[#This Row],[W Outer]],IF(AND(Table13[[#This Row],[W Inner]]&gt;0,Table13[[#This Row],[W Inner]]&lt;&gt;"0"),Table13[[#This Row],[W Inner]],Table13[[#This Row],[W Outer]]))</f>
        <v>25</v>
      </c>
      <c r="T435" s="86"/>
      <c r="U4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5" s="49">
        <f>IF(Table13[[#This Row],[Zamówienie - Ilosc SKU '[Szt']]]=0,0,MOD(Table13[[#This Row],[Zamówienie - Ilosc SKU '[Szt']]],Table13[[#This Row],[Min. Ilość Zam. Sku]])-0.5)</f>
        <v>0</v>
      </c>
      <c r="W435" s="31">
        <f>Table13[[#This Row],[Сena SKU Po Wszystkich Rabatach]]*U435</f>
        <v>0</v>
      </c>
      <c r="X435" s="33" t="str">
        <f>IF(Table13[[#This Row],[Zamówienie - Ilosc SKU '[Szt']]]=0,"Niezamówione produkty","Zamówione produkty")</f>
        <v>Niezamówione produkty</v>
      </c>
      <c r="Y435" s="34" t="s">
        <v>90</v>
      </c>
      <c r="Z435" s="34">
        <v>25</v>
      </c>
      <c r="AA435" s="34">
        <v>700</v>
      </c>
      <c r="AB435" s="34">
        <v>4200</v>
      </c>
      <c r="AC435" s="34">
        <f>+Table13[[#This Row],[Na Palecie]]/Table13[[#This Row],[W Outer]]</f>
        <v>168</v>
      </c>
      <c r="AD435" s="34">
        <f>+Table13[[#This Row],[Na Palecie]]/Table13[[#This Row],[Na 
Warstwie]]</f>
        <v>6</v>
      </c>
      <c r="AE435" s="37" t="s">
        <v>1430</v>
      </c>
      <c r="AF435" s="37" t="s">
        <v>90</v>
      </c>
      <c r="AG435" s="37" t="s">
        <v>1431</v>
      </c>
      <c r="AH435" s="37" t="s">
        <v>1432</v>
      </c>
      <c r="AI435" s="37"/>
      <c r="AJ435" s="37" t="s">
        <v>6697</v>
      </c>
      <c r="AK435" s="37" t="s">
        <v>722</v>
      </c>
      <c r="AL435" s="37" t="str">
        <f>_xlfn.XLOOKUP(Table13[[#This Row],[Rabat Indywidualny]],'PC2 code'!A:A,'PC2 code'!B:B,0)</f>
        <v>00</v>
      </c>
    </row>
    <row r="436" spans="1:38" ht="15.75" customHeight="1" x14ac:dyDescent="0.35">
      <c r="A436" s="73" t="s">
        <v>5676</v>
      </c>
      <c r="B436" s="73" t="str">
        <f>TEXT(Table13[[#This Row],[Kod EAN 
(Sku)]],"0000000000000")</f>
        <v>3086120017446</v>
      </c>
      <c r="C436" s="78" t="str">
        <f>IF(AND(Table13[[#This Row],[Kod EAN 
(Szt)]]&lt;&gt;0,Table13[[#This Row],[Kod EAN 
(Szt)]]&lt;&gt;"0"),TEXT(Table13[[#This Row],[Kod EAN 
(Szt)]],"0000000000000"),"")</f>
        <v/>
      </c>
      <c r="D436" s="79" t="s">
        <v>1433</v>
      </c>
      <c r="E436" s="27" t="s">
        <v>7</v>
      </c>
      <c r="F436" s="28" t="s">
        <v>5959</v>
      </c>
      <c r="G436" s="29"/>
      <c r="H436" s="66">
        <v>17.04</v>
      </c>
      <c r="I436" s="67"/>
      <c r="J436" s="51">
        <f>Table13[[#This Row],[Cena Netto]]*(1-Table13[[#This Row],[Rabat Długoterminowy]])</f>
        <v>17.04</v>
      </c>
      <c r="K436" s="80">
        <f>IF(TRIM($D$8)='Payment Term'!A$1,1-(1-$D$9)*(1-2%),$D$9)</f>
        <v>0.25</v>
      </c>
      <c r="L436" s="35">
        <v>0.1</v>
      </c>
      <c r="M436" s="81">
        <f>1-(1-Table13[[#This Row],[Rabat Długoterminowy]])*(1-Table13[[#This Row],[Dodatkowy rabat kwartału (składany)]])</f>
        <v>9.9999999999999978E-2</v>
      </c>
      <c r="N436" s="52">
        <v>0</v>
      </c>
      <c r="O436" s="31">
        <f>ROUND(Table13[[#This Row],[Cena Netto Po Rabacie Długoterminowym]]*(1-Table13[[#This Row],[Rabat Podstawowy]])*(1-Table13[[#This Row],[Dodatkowy rabat kwartału (składany)]])*(1-Table13[[#This Row],[Rabat Indywidualny]]),2)</f>
        <v>11.5</v>
      </c>
      <c r="P436" s="31">
        <f>Table13[[#This Row],[Сena SKU Po Wszystkich Rabatach]]/Table13[[#This Row],[Szt/
Opak.]]</f>
        <v>2.875</v>
      </c>
      <c r="Q436" s="94" t="s">
        <v>6198</v>
      </c>
      <c r="R436" s="36" t="s">
        <v>6204</v>
      </c>
      <c r="S436" s="91" t="str">
        <f>IF(ISERROR(Table13[[#This Row],[W Inner]]),Table13[[#This Row],[W Outer]],IF(AND(Table13[[#This Row],[W Inner]]&gt;0,Table13[[#This Row],[W Inner]]&lt;&gt;"0"),Table13[[#This Row],[W Inner]],Table13[[#This Row],[W Outer]]))</f>
        <v>6</v>
      </c>
      <c r="T436" s="86"/>
      <c r="U4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6" s="49">
        <f>IF(Table13[[#This Row],[Zamówienie - Ilosc SKU '[Szt']]]=0,0,MOD(Table13[[#This Row],[Zamówienie - Ilosc SKU '[Szt']]],Table13[[#This Row],[Min. Ilość Zam. Sku]])-0.5)</f>
        <v>0</v>
      </c>
      <c r="W436" s="31">
        <f>Table13[[#This Row],[Сena SKU Po Wszystkich Rabatach]]*U436</f>
        <v>0</v>
      </c>
      <c r="X436" s="33" t="str">
        <f>IF(Table13[[#This Row],[Zamówienie - Ilosc SKU '[Szt']]]=0,"Niezamówione produkty","Zamówione produkty")</f>
        <v>Niezamówione produkty</v>
      </c>
      <c r="Y436" s="34" t="s">
        <v>6204</v>
      </c>
      <c r="Z436" s="34">
        <v>96</v>
      </c>
      <c r="AA436" s="34">
        <v>576</v>
      </c>
      <c r="AB436" s="34">
        <v>2880</v>
      </c>
      <c r="AC436" s="34">
        <f>+Table13[[#This Row],[Na Palecie]]/Table13[[#This Row],[W Outer]]</f>
        <v>30</v>
      </c>
      <c r="AD436" s="34">
        <f>+Table13[[#This Row],[Na Palecie]]/Table13[[#This Row],[Na 
Warstwie]]</f>
        <v>5</v>
      </c>
      <c r="AE436" s="37" t="s">
        <v>1434</v>
      </c>
      <c r="AF436" s="37" t="s">
        <v>90</v>
      </c>
      <c r="AG436" s="37" t="s">
        <v>1435</v>
      </c>
      <c r="AH436" s="37" t="s">
        <v>1436</v>
      </c>
      <c r="AI436" s="37"/>
      <c r="AJ436" s="37" t="s">
        <v>6697</v>
      </c>
      <c r="AK436" s="37" t="s">
        <v>722</v>
      </c>
      <c r="AL436" s="37" t="str">
        <f>_xlfn.XLOOKUP(Table13[[#This Row],[Rabat Indywidualny]],'PC2 code'!A:A,'PC2 code'!B:B,0)</f>
        <v>00</v>
      </c>
    </row>
    <row r="437" spans="1:38" ht="15.75" customHeight="1" x14ac:dyDescent="0.35">
      <c r="A437" s="73" t="s">
        <v>5677</v>
      </c>
      <c r="B437" s="73" t="str">
        <f>TEXT(Table13[[#This Row],[Kod EAN 
(Sku)]],"0000000000000")</f>
        <v>3086120017484</v>
      </c>
      <c r="C437" s="78" t="str">
        <f>IF(AND(Table13[[#This Row],[Kod EAN 
(Szt)]]&lt;&gt;0,Table13[[#This Row],[Kod EAN 
(Szt)]]&lt;&gt;"0"),TEXT(Table13[[#This Row],[Kod EAN 
(Szt)]],"0000000000000"),"")</f>
        <v/>
      </c>
      <c r="D437" s="79" t="s">
        <v>1437</v>
      </c>
      <c r="E437" s="27" t="s">
        <v>7</v>
      </c>
      <c r="F437" s="28" t="s">
        <v>5959</v>
      </c>
      <c r="G437" s="29"/>
      <c r="H437" s="66">
        <v>31.05</v>
      </c>
      <c r="I437" s="67"/>
      <c r="J437" s="51">
        <f>Table13[[#This Row],[Cena Netto]]*(1-Table13[[#This Row],[Rabat Długoterminowy]])</f>
        <v>31.05</v>
      </c>
      <c r="K437" s="80">
        <f>IF(TRIM($D$8)='Payment Term'!A$1,1-(1-$D$9)*(1-2%),$D$9)</f>
        <v>0.25</v>
      </c>
      <c r="L437" s="35">
        <v>0.1</v>
      </c>
      <c r="M437" s="81">
        <f>1-(1-Table13[[#This Row],[Rabat Długoterminowy]])*(1-Table13[[#This Row],[Dodatkowy rabat kwartału (składany)]])</f>
        <v>9.9999999999999978E-2</v>
      </c>
      <c r="N437" s="52">
        <v>0</v>
      </c>
      <c r="O437" s="31">
        <f>ROUND(Table13[[#This Row],[Cena Netto Po Rabacie Długoterminowym]]*(1-Table13[[#This Row],[Rabat Podstawowy]])*(1-Table13[[#This Row],[Dodatkowy rabat kwartału (składany)]])*(1-Table13[[#This Row],[Rabat Indywidualny]]),2)</f>
        <v>20.96</v>
      </c>
      <c r="P437" s="31">
        <f>Table13[[#This Row],[Сena SKU Po Wszystkich Rabatach]]/Table13[[#This Row],[Szt/
Opak.]]</f>
        <v>2.62</v>
      </c>
      <c r="Q437" s="94" t="s">
        <v>6199</v>
      </c>
      <c r="R437" s="36" t="s">
        <v>6204</v>
      </c>
      <c r="S437" s="91" t="str">
        <f>IF(ISERROR(Table13[[#This Row],[W Inner]]),Table13[[#This Row],[W Outer]],IF(AND(Table13[[#This Row],[W Inner]]&gt;0,Table13[[#This Row],[W Inner]]&lt;&gt;"0"),Table13[[#This Row],[W Inner]],Table13[[#This Row],[W Outer]]))</f>
        <v>6</v>
      </c>
      <c r="T437" s="86"/>
      <c r="U4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7" s="49">
        <f>IF(Table13[[#This Row],[Zamówienie - Ilosc SKU '[Szt']]]=0,0,MOD(Table13[[#This Row],[Zamówienie - Ilosc SKU '[Szt']]],Table13[[#This Row],[Min. Ilość Zam. Sku]])-0.5)</f>
        <v>0</v>
      </c>
      <c r="W437" s="31">
        <f>Table13[[#This Row],[Сena SKU Po Wszystkich Rabatach]]*U437</f>
        <v>0</v>
      </c>
      <c r="X437" s="33" t="str">
        <f>IF(Table13[[#This Row],[Zamówienie - Ilosc SKU '[Szt']]]=0,"Niezamówione produkty","Zamówione produkty")</f>
        <v>Niezamówione produkty</v>
      </c>
      <c r="Y437" s="34" t="s">
        <v>6204</v>
      </c>
      <c r="Z437" s="34">
        <v>48</v>
      </c>
      <c r="AA437" s="34">
        <v>384</v>
      </c>
      <c r="AB437" s="34">
        <v>1920</v>
      </c>
      <c r="AC437" s="34">
        <f>+Table13[[#This Row],[Na Palecie]]/Table13[[#This Row],[W Outer]]</f>
        <v>40</v>
      </c>
      <c r="AD437" s="34">
        <f>+Table13[[#This Row],[Na Palecie]]/Table13[[#This Row],[Na 
Warstwie]]</f>
        <v>5</v>
      </c>
      <c r="AE437" s="37" t="s">
        <v>1438</v>
      </c>
      <c r="AF437" s="37" t="s">
        <v>90</v>
      </c>
      <c r="AG437" s="37" t="s">
        <v>1439</v>
      </c>
      <c r="AH437" s="37" t="s">
        <v>1440</v>
      </c>
      <c r="AI437" s="37"/>
      <c r="AJ437" s="37" t="s">
        <v>6697</v>
      </c>
      <c r="AK437" s="37" t="s">
        <v>722</v>
      </c>
      <c r="AL437" s="37" t="str">
        <f>_xlfn.XLOOKUP(Table13[[#This Row],[Rabat Indywidualny]],'PC2 code'!A:A,'PC2 code'!B:B,0)</f>
        <v>00</v>
      </c>
    </row>
    <row r="438" spans="1:38" ht="15.75" customHeight="1" x14ac:dyDescent="0.35">
      <c r="A438" s="73" t="s">
        <v>5678</v>
      </c>
      <c r="B438" s="73" t="str">
        <f>TEXT(Table13[[#This Row],[Kod EAN 
(Sku)]],"0000000000000")</f>
        <v>3086121741098</v>
      </c>
      <c r="C438" s="78" t="str">
        <f>IF(AND(Table13[[#This Row],[Kod EAN 
(Szt)]]&lt;&gt;0,Table13[[#This Row],[Kod EAN 
(Szt)]]&lt;&gt;"0"),TEXT(Table13[[#This Row],[Kod EAN 
(Szt)]],"0000000000000"),"")</f>
        <v>3086123002036</v>
      </c>
      <c r="D438" s="79" t="s">
        <v>1441</v>
      </c>
      <c r="E438" s="27" t="s">
        <v>7</v>
      </c>
      <c r="F438" s="28" t="s">
        <v>5959</v>
      </c>
      <c r="G438" s="29"/>
      <c r="H438" s="66">
        <v>43.62</v>
      </c>
      <c r="I438" s="67"/>
      <c r="J438" s="51">
        <f>Table13[[#This Row],[Cena Netto]]*(1-Table13[[#This Row],[Rabat Długoterminowy]])</f>
        <v>43.62</v>
      </c>
      <c r="K438" s="80">
        <f>IF(TRIM($D$8)='Payment Term'!A$1,1-(1-$D$9)*(1-2%),$D$9)</f>
        <v>0.25</v>
      </c>
      <c r="L438" s="35">
        <v>0.1</v>
      </c>
      <c r="M438" s="81">
        <f>1-(1-Table13[[#This Row],[Rabat Długoterminowy]])*(1-Table13[[#This Row],[Dodatkowy rabat kwartału (składany)]])</f>
        <v>9.9999999999999978E-2</v>
      </c>
      <c r="N438" s="52">
        <v>0</v>
      </c>
      <c r="O438" s="31">
        <f>ROUND(Table13[[#This Row],[Cena Netto Po Rabacie Długoterminowym]]*(1-Table13[[#This Row],[Rabat Podstawowy]])*(1-Table13[[#This Row],[Dodatkowy rabat kwartału (składany)]])*(1-Table13[[#This Row],[Rabat Indywidualny]]),2)</f>
        <v>29.44</v>
      </c>
      <c r="P438" s="31">
        <f>Table13[[#This Row],[Сena SKU Po Wszystkich Rabatach]]/Table13[[#This Row],[Szt/
Opak.]]</f>
        <v>2.4533333333333336</v>
      </c>
      <c r="Q438" s="94" t="s">
        <v>2444</v>
      </c>
      <c r="R438" s="36" t="s">
        <v>6200</v>
      </c>
      <c r="S438" s="91">
        <f>IF(ISERROR(Table13[[#This Row],[W Inner]]),Table13[[#This Row],[W Outer]],IF(AND(Table13[[#This Row],[W Inner]]&gt;0,Table13[[#This Row],[W Inner]]&lt;&gt;"0"),Table13[[#This Row],[W Inner]],Table13[[#This Row],[W Outer]]))</f>
        <v>32</v>
      </c>
      <c r="T438" s="86"/>
      <c r="U4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8" s="49">
        <f>IF(Table13[[#This Row],[Zamówienie - Ilosc SKU '[Szt']]]=0,0,MOD(Table13[[#This Row],[Zamówienie - Ilosc SKU '[Szt']]],Table13[[#This Row],[Min. Ilość Zam. Sku]])-0.5)</f>
        <v>0</v>
      </c>
      <c r="W438" s="31">
        <f>Table13[[#This Row],[Сena SKU Po Wszystkich Rabatach]]*U438</f>
        <v>0</v>
      </c>
      <c r="X438" s="33" t="str">
        <f>IF(Table13[[#This Row],[Zamówienie - Ilosc SKU '[Szt']]]=0,"Niezamówione produkty","Zamówione produkty")</f>
        <v>Niezamówione produkty</v>
      </c>
      <c r="Y438" s="34" t="s">
        <v>90</v>
      </c>
      <c r="Z438" s="34">
        <v>32</v>
      </c>
      <c r="AA438" s="34">
        <v>416</v>
      </c>
      <c r="AB438" s="34">
        <v>1248</v>
      </c>
      <c r="AC438" s="34">
        <f>+Table13[[#This Row],[Na Palecie]]/Table13[[#This Row],[W Outer]]</f>
        <v>39</v>
      </c>
      <c r="AD438" s="34">
        <f>+Table13[[#This Row],[Na Palecie]]/Table13[[#This Row],[Na 
Warstwie]]</f>
        <v>3</v>
      </c>
      <c r="AE438" s="37" t="s">
        <v>1442</v>
      </c>
      <c r="AF438" s="37" t="s">
        <v>1443</v>
      </c>
      <c r="AG438" s="37" t="s">
        <v>1444</v>
      </c>
      <c r="AH438" s="37" t="s">
        <v>1445</v>
      </c>
      <c r="AI438" s="37"/>
      <c r="AJ438" s="37" t="s">
        <v>6697</v>
      </c>
      <c r="AK438" s="37" t="s">
        <v>722</v>
      </c>
      <c r="AL438" s="37" t="str">
        <f>_xlfn.XLOOKUP(Table13[[#This Row],[Rabat Indywidualny]],'PC2 code'!A:A,'PC2 code'!B:B,0)</f>
        <v>00</v>
      </c>
    </row>
    <row r="439" spans="1:38" ht="15.75" customHeight="1" x14ac:dyDescent="0.35">
      <c r="A439" s="73" t="s">
        <v>5679</v>
      </c>
      <c r="B439" s="73" t="str">
        <f>TEXT(Table13[[#This Row],[Kod EAN 
(Sku)]],"0000000000000")</f>
        <v>3086121741067</v>
      </c>
      <c r="C439" s="78" t="str">
        <f>IF(AND(Table13[[#This Row],[Kod EAN 
(Szt)]]&lt;&gt;0,Table13[[#This Row],[Kod EAN 
(Szt)]]&lt;&gt;"0"),TEXT(Table13[[#This Row],[Kod EAN 
(Szt)]],"0000000000000"),"")</f>
        <v>3086123002029</v>
      </c>
      <c r="D439" s="79" t="s">
        <v>1446</v>
      </c>
      <c r="E439" s="27" t="s">
        <v>7</v>
      </c>
      <c r="F439" s="28" t="s">
        <v>5959</v>
      </c>
      <c r="G439" s="29"/>
      <c r="H439" s="66">
        <v>43.62</v>
      </c>
      <c r="I439" s="67"/>
      <c r="J439" s="51">
        <f>Table13[[#This Row],[Cena Netto]]*(1-Table13[[#This Row],[Rabat Długoterminowy]])</f>
        <v>43.62</v>
      </c>
      <c r="K439" s="80">
        <f>IF(TRIM($D$8)='Payment Term'!A$1,1-(1-$D$9)*(1-2%),$D$9)</f>
        <v>0.25</v>
      </c>
      <c r="L439" s="35">
        <v>0.1</v>
      </c>
      <c r="M439" s="81">
        <f>1-(1-Table13[[#This Row],[Rabat Długoterminowy]])*(1-Table13[[#This Row],[Dodatkowy rabat kwartału (składany)]])</f>
        <v>9.9999999999999978E-2</v>
      </c>
      <c r="N439" s="52">
        <v>0</v>
      </c>
      <c r="O439" s="31">
        <f>ROUND(Table13[[#This Row],[Cena Netto Po Rabacie Długoterminowym]]*(1-Table13[[#This Row],[Rabat Podstawowy]])*(1-Table13[[#This Row],[Dodatkowy rabat kwartału (składany)]])*(1-Table13[[#This Row],[Rabat Indywidualny]]),2)</f>
        <v>29.44</v>
      </c>
      <c r="P439" s="31">
        <f>Table13[[#This Row],[Сena SKU Po Wszystkich Rabatach]]/Table13[[#This Row],[Szt/
Opak.]]</f>
        <v>2.4533333333333336</v>
      </c>
      <c r="Q439" s="94" t="s">
        <v>2444</v>
      </c>
      <c r="R439" s="36" t="s">
        <v>6200</v>
      </c>
      <c r="S439" s="91">
        <f>IF(ISERROR(Table13[[#This Row],[W Inner]]),Table13[[#This Row],[W Outer]],IF(AND(Table13[[#This Row],[W Inner]]&gt;0,Table13[[#This Row],[W Inner]]&lt;&gt;"0"),Table13[[#This Row],[W Inner]],Table13[[#This Row],[W Outer]]))</f>
        <v>32</v>
      </c>
      <c r="T439" s="86"/>
      <c r="U4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39" s="49">
        <f>IF(Table13[[#This Row],[Zamówienie - Ilosc SKU '[Szt']]]=0,0,MOD(Table13[[#This Row],[Zamówienie - Ilosc SKU '[Szt']]],Table13[[#This Row],[Min. Ilość Zam. Sku]])-0.5)</f>
        <v>0</v>
      </c>
      <c r="W439" s="31">
        <f>Table13[[#This Row],[Сena SKU Po Wszystkich Rabatach]]*U439</f>
        <v>0</v>
      </c>
      <c r="X439" s="33" t="str">
        <f>IF(Table13[[#This Row],[Zamówienie - Ilosc SKU '[Szt']]]=0,"Niezamówione produkty","Zamówione produkty")</f>
        <v>Niezamówione produkty</v>
      </c>
      <c r="Y439" s="34" t="s">
        <v>90</v>
      </c>
      <c r="Z439" s="34">
        <v>32</v>
      </c>
      <c r="AA439" s="34">
        <v>416</v>
      </c>
      <c r="AB439" s="34">
        <v>1248</v>
      </c>
      <c r="AC439" s="34">
        <f>+Table13[[#This Row],[Na Palecie]]/Table13[[#This Row],[W Outer]]</f>
        <v>39</v>
      </c>
      <c r="AD439" s="34">
        <f>+Table13[[#This Row],[Na Palecie]]/Table13[[#This Row],[Na 
Warstwie]]</f>
        <v>3</v>
      </c>
      <c r="AE439" s="37" t="s">
        <v>1447</v>
      </c>
      <c r="AF439" s="37" t="s">
        <v>1448</v>
      </c>
      <c r="AG439" s="37" t="s">
        <v>1449</v>
      </c>
      <c r="AH439" s="37" t="s">
        <v>1450</v>
      </c>
      <c r="AI439" s="37"/>
      <c r="AJ439" s="37" t="s">
        <v>6697</v>
      </c>
      <c r="AK439" s="37" t="s">
        <v>722</v>
      </c>
      <c r="AL439" s="37" t="str">
        <f>_xlfn.XLOOKUP(Table13[[#This Row],[Rabat Indywidualny]],'PC2 code'!A:A,'PC2 code'!B:B,0)</f>
        <v>00</v>
      </c>
    </row>
    <row r="440" spans="1:38" ht="15.75" customHeight="1" x14ac:dyDescent="0.35">
      <c r="A440" s="73" t="s">
        <v>5680</v>
      </c>
      <c r="B440" s="73" t="str">
        <f>TEXT(Table13[[#This Row],[Kod EAN 
(Sku)]],"0000000000000")</f>
        <v>3086121741036</v>
      </c>
      <c r="C440" s="78" t="str">
        <f>IF(AND(Table13[[#This Row],[Kod EAN 
(Szt)]]&lt;&gt;0,Table13[[#This Row],[Kod EAN 
(Szt)]]&lt;&gt;"0"),TEXT(Table13[[#This Row],[Kod EAN 
(Szt)]],"0000000000000"),"")</f>
        <v>3086123002043</v>
      </c>
      <c r="D440" s="79" t="s">
        <v>1451</v>
      </c>
      <c r="E440" s="27" t="s">
        <v>7</v>
      </c>
      <c r="F440" s="28" t="s">
        <v>5959</v>
      </c>
      <c r="G440" s="29"/>
      <c r="H440" s="66">
        <v>43.62</v>
      </c>
      <c r="I440" s="67"/>
      <c r="J440" s="51">
        <f>Table13[[#This Row],[Cena Netto]]*(1-Table13[[#This Row],[Rabat Długoterminowy]])</f>
        <v>43.62</v>
      </c>
      <c r="K440" s="80">
        <f>IF(TRIM($D$8)='Payment Term'!A$1,1-(1-$D$9)*(1-2%),$D$9)</f>
        <v>0.25</v>
      </c>
      <c r="L440" s="35">
        <v>0.1</v>
      </c>
      <c r="M440" s="81">
        <f>1-(1-Table13[[#This Row],[Rabat Długoterminowy]])*(1-Table13[[#This Row],[Dodatkowy rabat kwartału (składany)]])</f>
        <v>9.9999999999999978E-2</v>
      </c>
      <c r="N440" s="52">
        <v>0</v>
      </c>
      <c r="O440" s="31">
        <f>ROUND(Table13[[#This Row],[Cena Netto Po Rabacie Długoterminowym]]*(1-Table13[[#This Row],[Rabat Podstawowy]])*(1-Table13[[#This Row],[Dodatkowy rabat kwartału (składany)]])*(1-Table13[[#This Row],[Rabat Indywidualny]]),2)</f>
        <v>29.44</v>
      </c>
      <c r="P440" s="31">
        <f>Table13[[#This Row],[Сena SKU Po Wszystkich Rabatach]]/Table13[[#This Row],[Szt/
Opak.]]</f>
        <v>2.4533333333333336</v>
      </c>
      <c r="Q440" s="94" t="s">
        <v>2444</v>
      </c>
      <c r="R440" s="36" t="s">
        <v>6200</v>
      </c>
      <c r="S440" s="91">
        <f>IF(ISERROR(Table13[[#This Row],[W Inner]]),Table13[[#This Row],[W Outer]],IF(AND(Table13[[#This Row],[W Inner]]&gt;0,Table13[[#This Row],[W Inner]]&lt;&gt;"0"),Table13[[#This Row],[W Inner]],Table13[[#This Row],[W Outer]]))</f>
        <v>32</v>
      </c>
      <c r="T440" s="86"/>
      <c r="U4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0" s="49">
        <f>IF(Table13[[#This Row],[Zamówienie - Ilosc SKU '[Szt']]]=0,0,MOD(Table13[[#This Row],[Zamówienie - Ilosc SKU '[Szt']]],Table13[[#This Row],[Min. Ilość Zam. Sku]])-0.5)</f>
        <v>0</v>
      </c>
      <c r="W440" s="31">
        <f>Table13[[#This Row],[Сena SKU Po Wszystkich Rabatach]]*U440</f>
        <v>0</v>
      </c>
      <c r="X440" s="33" t="str">
        <f>IF(Table13[[#This Row],[Zamówienie - Ilosc SKU '[Szt']]]=0,"Niezamówione produkty","Zamówione produkty")</f>
        <v>Niezamówione produkty</v>
      </c>
      <c r="Y440" s="34" t="s">
        <v>90</v>
      </c>
      <c r="Z440" s="34">
        <v>32</v>
      </c>
      <c r="AA440" s="34">
        <v>416</v>
      </c>
      <c r="AB440" s="34">
        <v>1248</v>
      </c>
      <c r="AC440" s="34">
        <f>+Table13[[#This Row],[Na Palecie]]/Table13[[#This Row],[W Outer]]</f>
        <v>39</v>
      </c>
      <c r="AD440" s="34">
        <f>+Table13[[#This Row],[Na Palecie]]/Table13[[#This Row],[Na 
Warstwie]]</f>
        <v>3</v>
      </c>
      <c r="AE440" s="37" t="s">
        <v>1452</v>
      </c>
      <c r="AF440" s="37" t="s">
        <v>1453</v>
      </c>
      <c r="AG440" s="37" t="s">
        <v>1454</v>
      </c>
      <c r="AH440" s="37" t="s">
        <v>1455</v>
      </c>
      <c r="AI440" s="37"/>
      <c r="AJ440" s="37" t="s">
        <v>6697</v>
      </c>
      <c r="AK440" s="37" t="s">
        <v>722</v>
      </c>
      <c r="AL440" s="37" t="str">
        <f>_xlfn.XLOOKUP(Table13[[#This Row],[Rabat Indywidualny]],'PC2 code'!A:A,'PC2 code'!B:B,0)</f>
        <v>00</v>
      </c>
    </row>
    <row r="441" spans="1:38" ht="15.75" customHeight="1" x14ac:dyDescent="0.35">
      <c r="A441" s="73" t="s">
        <v>5681</v>
      </c>
      <c r="B441" s="73" t="str">
        <f>TEXT(Table13[[#This Row],[Kod EAN 
(Sku)]],"0000000000000")</f>
        <v>3086123307193</v>
      </c>
      <c r="C441" s="78" t="str">
        <f>IF(AND(Table13[[#This Row],[Kod EAN 
(Szt)]]&lt;&gt;0,Table13[[#This Row],[Kod EAN 
(Szt)]]&lt;&gt;"0"),TEXT(Table13[[#This Row],[Kod EAN 
(Szt)]],"0000000000000"),"")</f>
        <v/>
      </c>
      <c r="D441" s="79" t="s">
        <v>1456</v>
      </c>
      <c r="E441" s="27" t="s">
        <v>7</v>
      </c>
      <c r="F441" s="28" t="s">
        <v>5959</v>
      </c>
      <c r="G441" s="29"/>
      <c r="H441" s="66">
        <v>20.71</v>
      </c>
      <c r="I441" s="67"/>
      <c r="J441" s="51">
        <f>Table13[[#This Row],[Cena Netto]]*(1-Table13[[#This Row],[Rabat Długoterminowy]])</f>
        <v>20.71</v>
      </c>
      <c r="K441" s="80">
        <f>IF(TRIM($D$8)='Payment Term'!A$1,1-(1-$D$9)*(1-2%),$D$9)</f>
        <v>0.25</v>
      </c>
      <c r="L441" s="35">
        <v>0.1</v>
      </c>
      <c r="M441" s="81">
        <f>1-(1-Table13[[#This Row],[Rabat Długoterminowy]])*(1-Table13[[#This Row],[Dodatkowy rabat kwartału (składany)]])</f>
        <v>9.9999999999999978E-2</v>
      </c>
      <c r="N441" s="52">
        <v>0</v>
      </c>
      <c r="O441" s="31">
        <f>ROUND(Table13[[#This Row],[Cena Netto Po Rabacie Długoterminowym]]*(1-Table13[[#This Row],[Rabat Podstawowy]])*(1-Table13[[#This Row],[Dodatkowy rabat kwartału (składany)]])*(1-Table13[[#This Row],[Rabat Indywidualny]]),2)</f>
        <v>13.98</v>
      </c>
      <c r="P441" s="31">
        <f>Table13[[#This Row],[Сena SKU Po Wszystkich Rabatach]]/Table13[[#This Row],[Szt/
Opak.]]</f>
        <v>3.4950000000000001</v>
      </c>
      <c r="Q441" s="94" t="s">
        <v>6198</v>
      </c>
      <c r="R441" s="36" t="s">
        <v>6200</v>
      </c>
      <c r="S441" s="91">
        <f>IF(ISERROR(Table13[[#This Row],[W Inner]]),Table13[[#This Row],[W Outer]],IF(AND(Table13[[#This Row],[W Inner]]&gt;0,Table13[[#This Row],[W Inner]]&lt;&gt;"0"),Table13[[#This Row],[W Inner]],Table13[[#This Row],[W Outer]]))</f>
        <v>96</v>
      </c>
      <c r="T441" s="86"/>
      <c r="U4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1" s="49">
        <f>IF(Table13[[#This Row],[Zamówienie - Ilosc SKU '[Szt']]]=0,0,MOD(Table13[[#This Row],[Zamówienie - Ilosc SKU '[Szt']]],Table13[[#This Row],[Min. Ilość Zam. Sku]])-0.5)</f>
        <v>0</v>
      </c>
      <c r="W441" s="31">
        <f>Table13[[#This Row],[Сena SKU Po Wszystkich Rabatach]]*U441</f>
        <v>0</v>
      </c>
      <c r="X441" s="33" t="str">
        <f>IF(Table13[[#This Row],[Zamówienie - Ilosc SKU '[Szt']]]=0,"Niezamówione produkty","Zamówione produkty")</f>
        <v>Niezamówione produkty</v>
      </c>
      <c r="Y441" s="34" t="s">
        <v>90</v>
      </c>
      <c r="Z441" s="34">
        <v>96</v>
      </c>
      <c r="AA441" s="34">
        <v>960</v>
      </c>
      <c r="AB441" s="34">
        <v>3840</v>
      </c>
      <c r="AC441" s="34">
        <f>+Table13[[#This Row],[Na Palecie]]/Table13[[#This Row],[W Outer]]</f>
        <v>40</v>
      </c>
      <c r="AD441" s="34">
        <f>+Table13[[#This Row],[Na Palecie]]/Table13[[#This Row],[Na 
Warstwie]]</f>
        <v>4</v>
      </c>
      <c r="AE441" s="37" t="s">
        <v>1457</v>
      </c>
      <c r="AF441" s="37" t="s">
        <v>90</v>
      </c>
      <c r="AG441" s="37" t="s">
        <v>1458</v>
      </c>
      <c r="AH441" s="37" t="s">
        <v>1459</v>
      </c>
      <c r="AI441" s="37"/>
      <c r="AJ441" s="37" t="s">
        <v>6697</v>
      </c>
      <c r="AK441" s="37" t="s">
        <v>722</v>
      </c>
      <c r="AL441" s="37" t="str">
        <f>_xlfn.XLOOKUP(Table13[[#This Row],[Rabat Indywidualny]],'PC2 code'!A:A,'PC2 code'!B:B,0)</f>
        <v>00</v>
      </c>
    </row>
    <row r="442" spans="1:38" ht="15.75" customHeight="1" x14ac:dyDescent="0.35">
      <c r="A442" s="73" t="s">
        <v>5682</v>
      </c>
      <c r="B442" s="73" t="str">
        <f>TEXT(Table13[[#This Row],[Kod EAN 
(Sku)]],"0000000000000")</f>
        <v>3086123307131</v>
      </c>
      <c r="C442" s="78" t="str">
        <f>IF(AND(Table13[[#This Row],[Kod EAN 
(Szt)]]&lt;&gt;0,Table13[[#This Row],[Kod EAN 
(Szt)]]&lt;&gt;"0"),TEXT(Table13[[#This Row],[Kod EAN 
(Szt)]],"0000000000000"),"")</f>
        <v>3086123304635</v>
      </c>
      <c r="D442" s="79" t="s">
        <v>1460</v>
      </c>
      <c r="E442" s="27" t="s">
        <v>7</v>
      </c>
      <c r="F442" s="28" t="s">
        <v>5959</v>
      </c>
      <c r="G442" s="29"/>
      <c r="H442" s="66">
        <v>59</v>
      </c>
      <c r="I442" s="67"/>
      <c r="J442" s="51">
        <f>Table13[[#This Row],[Cena Netto]]*(1-Table13[[#This Row],[Rabat Długoterminowy]])</f>
        <v>59</v>
      </c>
      <c r="K442" s="80">
        <f>IF(TRIM($D$8)='Payment Term'!A$1,1-(1-$D$9)*(1-2%),$D$9)</f>
        <v>0.25</v>
      </c>
      <c r="L442" s="35">
        <v>0.1</v>
      </c>
      <c r="M442" s="81">
        <f>1-(1-Table13[[#This Row],[Rabat Długoterminowy]])*(1-Table13[[#This Row],[Dodatkowy rabat kwartału (składany)]])</f>
        <v>9.9999999999999978E-2</v>
      </c>
      <c r="N442" s="52">
        <v>0</v>
      </c>
      <c r="O442" s="31">
        <f>ROUND(Table13[[#This Row],[Cena Netto Po Rabacie Długoterminowym]]*(1-Table13[[#This Row],[Rabat Podstawowy]])*(1-Table13[[#This Row],[Dodatkowy rabat kwartału (składany)]])*(1-Table13[[#This Row],[Rabat Indywidualny]]),2)</f>
        <v>39.83</v>
      </c>
      <c r="P442" s="31">
        <f>Table13[[#This Row],[Сena SKU Po Wszystkich Rabatach]]/Table13[[#This Row],[Szt/
Opak.]]</f>
        <v>3.3191666666666664</v>
      </c>
      <c r="Q442" s="94" t="s">
        <v>2444</v>
      </c>
      <c r="R442" s="36" t="s">
        <v>6200</v>
      </c>
      <c r="S442" s="91">
        <f>IF(ISERROR(Table13[[#This Row],[W Inner]]),Table13[[#This Row],[W Outer]],IF(AND(Table13[[#This Row],[W Inner]]&gt;0,Table13[[#This Row],[W Inner]]&lt;&gt;"0"),Table13[[#This Row],[W Inner]],Table13[[#This Row],[W Outer]]))</f>
        <v>32</v>
      </c>
      <c r="T442" s="86"/>
      <c r="U4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2" s="49">
        <f>IF(Table13[[#This Row],[Zamówienie - Ilosc SKU '[Szt']]]=0,0,MOD(Table13[[#This Row],[Zamówienie - Ilosc SKU '[Szt']]],Table13[[#This Row],[Min. Ilość Zam. Sku]])-0.5)</f>
        <v>0</v>
      </c>
      <c r="W442" s="31">
        <f>Table13[[#This Row],[Сena SKU Po Wszystkich Rabatach]]*U442</f>
        <v>0</v>
      </c>
      <c r="X442" s="33" t="str">
        <f>IF(Table13[[#This Row],[Zamówienie - Ilosc SKU '[Szt']]]=0,"Niezamówione produkty","Zamówione produkty")</f>
        <v>Niezamówione produkty</v>
      </c>
      <c r="Y442" s="34" t="s">
        <v>90</v>
      </c>
      <c r="Z442" s="34">
        <v>32</v>
      </c>
      <c r="AA442" s="34">
        <v>320</v>
      </c>
      <c r="AB442" s="34">
        <v>1280</v>
      </c>
      <c r="AC442" s="34">
        <f>+Table13[[#This Row],[Na Palecie]]/Table13[[#This Row],[W Outer]]</f>
        <v>40</v>
      </c>
      <c r="AD442" s="34">
        <f>+Table13[[#This Row],[Na Palecie]]/Table13[[#This Row],[Na 
Warstwie]]</f>
        <v>4</v>
      </c>
      <c r="AE442" s="37" t="s">
        <v>1461</v>
      </c>
      <c r="AF442" s="37" t="s">
        <v>1462</v>
      </c>
      <c r="AG442" s="37" t="s">
        <v>1463</v>
      </c>
      <c r="AH442" s="37" t="s">
        <v>1464</v>
      </c>
      <c r="AI442" s="37"/>
      <c r="AJ442" s="37" t="s">
        <v>6697</v>
      </c>
      <c r="AK442" s="37" t="s">
        <v>722</v>
      </c>
      <c r="AL442" s="37" t="str">
        <f>_xlfn.XLOOKUP(Table13[[#This Row],[Rabat Indywidualny]],'PC2 code'!A:A,'PC2 code'!B:B,0)</f>
        <v>00</v>
      </c>
    </row>
    <row r="443" spans="1:38" ht="15.75" customHeight="1" x14ac:dyDescent="0.35">
      <c r="A443" s="73" t="s">
        <v>5683</v>
      </c>
      <c r="B443" s="73" t="str">
        <f>TEXT(Table13[[#This Row],[Kod EAN 
(Sku)]],"0000000000000")</f>
        <v>3086123307124</v>
      </c>
      <c r="C443" s="78" t="str">
        <f>IF(AND(Table13[[#This Row],[Kod EAN 
(Szt)]]&lt;&gt;0,Table13[[#This Row],[Kod EAN 
(Szt)]]&lt;&gt;"0"),TEXT(Table13[[#This Row],[Kod EAN 
(Szt)]],"0000000000000"),"")</f>
        <v>3086123304642</v>
      </c>
      <c r="D443" s="79" t="s">
        <v>1465</v>
      </c>
      <c r="E443" s="27" t="s">
        <v>7</v>
      </c>
      <c r="F443" s="28" t="s">
        <v>5959</v>
      </c>
      <c r="G443" s="29"/>
      <c r="H443" s="66">
        <v>59</v>
      </c>
      <c r="I443" s="67"/>
      <c r="J443" s="51">
        <f>Table13[[#This Row],[Cena Netto]]*(1-Table13[[#This Row],[Rabat Długoterminowy]])</f>
        <v>59</v>
      </c>
      <c r="K443" s="80">
        <f>IF(TRIM($D$8)='Payment Term'!A$1,1-(1-$D$9)*(1-2%),$D$9)</f>
        <v>0.25</v>
      </c>
      <c r="L443" s="35">
        <v>0.1</v>
      </c>
      <c r="M443" s="81">
        <f>1-(1-Table13[[#This Row],[Rabat Długoterminowy]])*(1-Table13[[#This Row],[Dodatkowy rabat kwartału (składany)]])</f>
        <v>9.9999999999999978E-2</v>
      </c>
      <c r="N443" s="52">
        <v>0</v>
      </c>
      <c r="O443" s="31">
        <f>ROUND(Table13[[#This Row],[Cena Netto Po Rabacie Długoterminowym]]*(1-Table13[[#This Row],[Rabat Podstawowy]])*(1-Table13[[#This Row],[Dodatkowy rabat kwartału (składany)]])*(1-Table13[[#This Row],[Rabat Indywidualny]]),2)</f>
        <v>39.83</v>
      </c>
      <c r="P443" s="31">
        <f>Table13[[#This Row],[Сena SKU Po Wszystkich Rabatach]]/Table13[[#This Row],[Szt/
Opak.]]</f>
        <v>3.3191666666666664</v>
      </c>
      <c r="Q443" s="94" t="s">
        <v>2444</v>
      </c>
      <c r="R443" s="36" t="s">
        <v>6200</v>
      </c>
      <c r="S443" s="91">
        <f>IF(ISERROR(Table13[[#This Row],[W Inner]]),Table13[[#This Row],[W Outer]],IF(AND(Table13[[#This Row],[W Inner]]&gt;0,Table13[[#This Row],[W Inner]]&lt;&gt;"0"),Table13[[#This Row],[W Inner]],Table13[[#This Row],[W Outer]]))</f>
        <v>32</v>
      </c>
      <c r="T443" s="86"/>
      <c r="U4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3" s="49">
        <f>IF(Table13[[#This Row],[Zamówienie - Ilosc SKU '[Szt']]]=0,0,MOD(Table13[[#This Row],[Zamówienie - Ilosc SKU '[Szt']]],Table13[[#This Row],[Min. Ilość Zam. Sku]])-0.5)</f>
        <v>0</v>
      </c>
      <c r="W443" s="31">
        <f>Table13[[#This Row],[Сena SKU Po Wszystkich Rabatach]]*U443</f>
        <v>0</v>
      </c>
      <c r="X443" s="33" t="str">
        <f>IF(Table13[[#This Row],[Zamówienie - Ilosc SKU '[Szt']]]=0,"Niezamówione produkty","Zamówione produkty")</f>
        <v>Niezamówione produkty</v>
      </c>
      <c r="Y443" s="34" t="s">
        <v>90</v>
      </c>
      <c r="Z443" s="34">
        <v>32</v>
      </c>
      <c r="AA443" s="34">
        <v>320</v>
      </c>
      <c r="AB443" s="34">
        <v>1280</v>
      </c>
      <c r="AC443" s="34">
        <f>+Table13[[#This Row],[Na Palecie]]/Table13[[#This Row],[W Outer]]</f>
        <v>40</v>
      </c>
      <c r="AD443" s="34">
        <f>+Table13[[#This Row],[Na Palecie]]/Table13[[#This Row],[Na 
Warstwie]]</f>
        <v>4</v>
      </c>
      <c r="AE443" s="37" t="s">
        <v>1466</v>
      </c>
      <c r="AF443" s="37" t="s">
        <v>1467</v>
      </c>
      <c r="AG443" s="37" t="s">
        <v>1468</v>
      </c>
      <c r="AH443" s="37" t="s">
        <v>1469</v>
      </c>
      <c r="AI443" s="37"/>
      <c r="AJ443" s="37" t="s">
        <v>6697</v>
      </c>
      <c r="AK443" s="37" t="s">
        <v>722</v>
      </c>
      <c r="AL443" s="37" t="str">
        <f>_xlfn.XLOOKUP(Table13[[#This Row],[Rabat Indywidualny]],'PC2 code'!A:A,'PC2 code'!B:B,0)</f>
        <v>00</v>
      </c>
    </row>
    <row r="444" spans="1:38" ht="15.75" customHeight="1" x14ac:dyDescent="0.35">
      <c r="A444" s="73" t="s">
        <v>5684</v>
      </c>
      <c r="B444" s="73" t="str">
        <f>TEXT(Table13[[#This Row],[Kod EAN 
(Sku)]],"0000000000000")</f>
        <v>3086123307148</v>
      </c>
      <c r="C444" s="78" t="str">
        <f>IF(AND(Table13[[#This Row],[Kod EAN 
(Szt)]]&lt;&gt;0,Table13[[#This Row],[Kod EAN 
(Szt)]]&lt;&gt;"0"),TEXT(Table13[[#This Row],[Kod EAN 
(Szt)]],"0000000000000"),"")</f>
        <v>3086123304666</v>
      </c>
      <c r="D444" s="79" t="s">
        <v>1470</v>
      </c>
      <c r="E444" s="27" t="s">
        <v>7</v>
      </c>
      <c r="F444" s="28" t="s">
        <v>5959</v>
      </c>
      <c r="G444" s="29"/>
      <c r="H444" s="66">
        <v>59</v>
      </c>
      <c r="I444" s="67"/>
      <c r="J444" s="51">
        <f>Table13[[#This Row],[Cena Netto]]*(1-Table13[[#This Row],[Rabat Długoterminowy]])</f>
        <v>59</v>
      </c>
      <c r="K444" s="80">
        <f>IF(TRIM($D$8)='Payment Term'!A$1,1-(1-$D$9)*(1-2%),$D$9)</f>
        <v>0.25</v>
      </c>
      <c r="L444" s="35">
        <v>0.1</v>
      </c>
      <c r="M444" s="81">
        <f>1-(1-Table13[[#This Row],[Rabat Długoterminowy]])*(1-Table13[[#This Row],[Dodatkowy rabat kwartału (składany)]])</f>
        <v>9.9999999999999978E-2</v>
      </c>
      <c r="N444" s="52">
        <v>0</v>
      </c>
      <c r="O444" s="31">
        <f>ROUND(Table13[[#This Row],[Cena Netto Po Rabacie Długoterminowym]]*(1-Table13[[#This Row],[Rabat Podstawowy]])*(1-Table13[[#This Row],[Dodatkowy rabat kwartału (składany)]])*(1-Table13[[#This Row],[Rabat Indywidualny]]),2)</f>
        <v>39.83</v>
      </c>
      <c r="P444" s="31">
        <f>Table13[[#This Row],[Сena SKU Po Wszystkich Rabatach]]/Table13[[#This Row],[Szt/
Opak.]]</f>
        <v>3.3191666666666664</v>
      </c>
      <c r="Q444" s="94" t="s">
        <v>2444</v>
      </c>
      <c r="R444" s="36" t="s">
        <v>6200</v>
      </c>
      <c r="S444" s="91">
        <f>IF(ISERROR(Table13[[#This Row],[W Inner]]),Table13[[#This Row],[W Outer]],IF(AND(Table13[[#This Row],[W Inner]]&gt;0,Table13[[#This Row],[W Inner]]&lt;&gt;"0"),Table13[[#This Row],[W Inner]],Table13[[#This Row],[W Outer]]))</f>
        <v>32</v>
      </c>
      <c r="T444" s="86"/>
      <c r="U4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4" s="49">
        <f>IF(Table13[[#This Row],[Zamówienie - Ilosc SKU '[Szt']]]=0,0,MOD(Table13[[#This Row],[Zamówienie - Ilosc SKU '[Szt']]],Table13[[#This Row],[Min. Ilość Zam. Sku]])-0.5)</f>
        <v>0</v>
      </c>
      <c r="W444" s="31">
        <f>Table13[[#This Row],[Сena SKU Po Wszystkich Rabatach]]*U444</f>
        <v>0</v>
      </c>
      <c r="X444" s="33" t="str">
        <f>IF(Table13[[#This Row],[Zamówienie - Ilosc SKU '[Szt']]]=0,"Niezamówione produkty","Zamówione produkty")</f>
        <v>Niezamówione produkty</v>
      </c>
      <c r="Y444" s="34" t="s">
        <v>90</v>
      </c>
      <c r="Z444" s="34">
        <v>32</v>
      </c>
      <c r="AA444" s="34">
        <v>320</v>
      </c>
      <c r="AB444" s="34">
        <v>1280</v>
      </c>
      <c r="AC444" s="34">
        <f>+Table13[[#This Row],[Na Palecie]]/Table13[[#This Row],[W Outer]]</f>
        <v>40</v>
      </c>
      <c r="AD444" s="34">
        <f>+Table13[[#This Row],[Na Palecie]]/Table13[[#This Row],[Na 
Warstwie]]</f>
        <v>4</v>
      </c>
      <c r="AE444" s="37" t="s">
        <v>1471</v>
      </c>
      <c r="AF444" s="37" t="s">
        <v>1472</v>
      </c>
      <c r="AG444" s="37" t="s">
        <v>1473</v>
      </c>
      <c r="AH444" s="37" t="s">
        <v>1474</v>
      </c>
      <c r="AI444" s="37"/>
      <c r="AJ444" s="37" t="s">
        <v>6697</v>
      </c>
      <c r="AK444" s="37" t="s">
        <v>722</v>
      </c>
      <c r="AL444" s="37" t="str">
        <f>_xlfn.XLOOKUP(Table13[[#This Row],[Rabat Indywidualny]],'PC2 code'!A:A,'PC2 code'!B:B,0)</f>
        <v>00</v>
      </c>
    </row>
    <row r="445" spans="1:38" ht="15.75" customHeight="1" x14ac:dyDescent="0.35">
      <c r="A445" s="73" t="s">
        <v>5685</v>
      </c>
      <c r="B445" s="73" t="str">
        <f>TEXT(Table13[[#This Row],[Kod EAN 
(Sku)]],"0000000000000")</f>
        <v>3086123307155</v>
      </c>
      <c r="C445" s="78" t="str">
        <f>IF(AND(Table13[[#This Row],[Kod EAN 
(Szt)]]&lt;&gt;0,Table13[[#This Row],[Kod EAN 
(Szt)]]&lt;&gt;"0"),TEXT(Table13[[#This Row],[Kod EAN 
(Szt)]],"0000000000000"),"")</f>
        <v>3086123304659</v>
      </c>
      <c r="D445" s="79" t="s">
        <v>1475</v>
      </c>
      <c r="E445" s="27" t="s">
        <v>7</v>
      </c>
      <c r="F445" s="28" t="s">
        <v>5959</v>
      </c>
      <c r="G445" s="29"/>
      <c r="H445" s="66">
        <v>59</v>
      </c>
      <c r="I445" s="67"/>
      <c r="J445" s="51">
        <f>Table13[[#This Row],[Cena Netto]]*(1-Table13[[#This Row],[Rabat Długoterminowy]])</f>
        <v>59</v>
      </c>
      <c r="K445" s="80">
        <f>IF(TRIM($D$8)='Payment Term'!A$1,1-(1-$D$9)*(1-2%),$D$9)</f>
        <v>0.25</v>
      </c>
      <c r="L445" s="35">
        <v>0.1</v>
      </c>
      <c r="M445" s="81">
        <f>1-(1-Table13[[#This Row],[Rabat Długoterminowy]])*(1-Table13[[#This Row],[Dodatkowy rabat kwartału (składany)]])</f>
        <v>9.9999999999999978E-2</v>
      </c>
      <c r="N445" s="52">
        <v>0</v>
      </c>
      <c r="O445" s="31">
        <f>ROUND(Table13[[#This Row],[Cena Netto Po Rabacie Długoterminowym]]*(1-Table13[[#This Row],[Rabat Podstawowy]])*(1-Table13[[#This Row],[Dodatkowy rabat kwartału (składany)]])*(1-Table13[[#This Row],[Rabat Indywidualny]]),2)</f>
        <v>39.83</v>
      </c>
      <c r="P445" s="31">
        <f>Table13[[#This Row],[Сena SKU Po Wszystkich Rabatach]]/Table13[[#This Row],[Szt/
Opak.]]</f>
        <v>3.3191666666666664</v>
      </c>
      <c r="Q445" s="94" t="s">
        <v>2444</v>
      </c>
      <c r="R445" s="36" t="s">
        <v>6200</v>
      </c>
      <c r="S445" s="91">
        <f>IF(ISERROR(Table13[[#This Row],[W Inner]]),Table13[[#This Row],[W Outer]],IF(AND(Table13[[#This Row],[W Inner]]&gt;0,Table13[[#This Row],[W Inner]]&lt;&gt;"0"),Table13[[#This Row],[W Inner]],Table13[[#This Row],[W Outer]]))</f>
        <v>32</v>
      </c>
      <c r="T445" s="86"/>
      <c r="U4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5" s="49">
        <f>IF(Table13[[#This Row],[Zamówienie - Ilosc SKU '[Szt']]]=0,0,MOD(Table13[[#This Row],[Zamówienie - Ilosc SKU '[Szt']]],Table13[[#This Row],[Min. Ilość Zam. Sku]])-0.5)</f>
        <v>0</v>
      </c>
      <c r="W445" s="31">
        <f>Table13[[#This Row],[Сena SKU Po Wszystkich Rabatach]]*U445</f>
        <v>0</v>
      </c>
      <c r="X445" s="33" t="str">
        <f>IF(Table13[[#This Row],[Zamówienie - Ilosc SKU '[Szt']]]=0,"Niezamówione produkty","Zamówione produkty")</f>
        <v>Niezamówione produkty</v>
      </c>
      <c r="Y445" s="34" t="s">
        <v>90</v>
      </c>
      <c r="Z445" s="34">
        <v>32</v>
      </c>
      <c r="AA445" s="34">
        <v>320</v>
      </c>
      <c r="AB445" s="34">
        <v>1280</v>
      </c>
      <c r="AC445" s="34">
        <f>+Table13[[#This Row],[Na Palecie]]/Table13[[#This Row],[W Outer]]</f>
        <v>40</v>
      </c>
      <c r="AD445" s="34">
        <f>+Table13[[#This Row],[Na Palecie]]/Table13[[#This Row],[Na 
Warstwie]]</f>
        <v>4</v>
      </c>
      <c r="AE445" s="37" t="s">
        <v>1476</v>
      </c>
      <c r="AF445" s="37" t="s">
        <v>1477</v>
      </c>
      <c r="AG445" s="37" t="s">
        <v>1478</v>
      </c>
      <c r="AH445" s="37" t="s">
        <v>1479</v>
      </c>
      <c r="AI445" s="37"/>
      <c r="AJ445" s="37" t="s">
        <v>6697</v>
      </c>
      <c r="AK445" s="37" t="s">
        <v>722</v>
      </c>
      <c r="AL445" s="37" t="str">
        <f>_xlfn.XLOOKUP(Table13[[#This Row],[Rabat Indywidualny]],'PC2 code'!A:A,'PC2 code'!B:B,0)</f>
        <v>00</v>
      </c>
    </row>
    <row r="446" spans="1:38" ht="15.75" customHeight="1" x14ac:dyDescent="0.35">
      <c r="A446" s="73" t="s">
        <v>5686</v>
      </c>
      <c r="B446" s="73" t="str">
        <f>TEXT(Table13[[#This Row],[Kod EAN 
(Sku)]],"0000000000000")</f>
        <v>3086126707426</v>
      </c>
      <c r="C446" s="78" t="str">
        <f>IF(AND(Table13[[#This Row],[Kod EAN 
(Szt)]]&lt;&gt;0,Table13[[#This Row],[Kod EAN 
(Szt)]]&lt;&gt;"0"),TEXT(Table13[[#This Row],[Kod EAN 
(Szt)]],"0000000000000"),"")</f>
        <v/>
      </c>
      <c r="D446" s="79" t="s">
        <v>1480</v>
      </c>
      <c r="E446" s="27" t="s">
        <v>7</v>
      </c>
      <c r="F446" s="28" t="s">
        <v>5959</v>
      </c>
      <c r="G446" s="29"/>
      <c r="H446" s="66">
        <v>18.100000000000001</v>
      </c>
      <c r="I446" s="67">
        <v>0.2</v>
      </c>
      <c r="J446" s="51">
        <f>Table13[[#This Row],[Cena Netto]]*(1-Table13[[#This Row],[Rabat Długoterminowy]])</f>
        <v>14.480000000000002</v>
      </c>
      <c r="K446" s="80">
        <f>IF(TRIM($D$8)='Payment Term'!A$1,1-(1-$D$9)*(1-2%),$D$9)</f>
        <v>0.25</v>
      </c>
      <c r="L446" s="35">
        <v>0.1</v>
      </c>
      <c r="M446" s="81">
        <f>1-(1-Table13[[#This Row],[Rabat Długoterminowy]])*(1-Table13[[#This Row],[Dodatkowy rabat kwartału (składany)]])</f>
        <v>0.27999999999999992</v>
      </c>
      <c r="N446" s="52">
        <v>0</v>
      </c>
      <c r="O446" s="31">
        <f>ROUND(Table13[[#This Row],[Cena Netto Po Rabacie Długoterminowym]]*(1-Table13[[#This Row],[Rabat Podstawowy]])*(1-Table13[[#This Row],[Dodatkowy rabat kwartału (składany)]])*(1-Table13[[#This Row],[Rabat Indywidualny]]),2)</f>
        <v>9.77</v>
      </c>
      <c r="P446" s="31">
        <f>Table13[[#This Row],[Сena SKU Po Wszystkich Rabatach]]/Table13[[#This Row],[Szt/
Opak.]]</f>
        <v>1.6283333333333332</v>
      </c>
      <c r="Q446" s="94" t="s">
        <v>6204</v>
      </c>
      <c r="R446" s="36" t="s">
        <v>2460</v>
      </c>
      <c r="S446" s="91">
        <f>IF(ISERROR(Table13[[#This Row],[W Inner]]),Table13[[#This Row],[W Outer]],IF(AND(Table13[[#This Row],[W Inner]]&gt;0,Table13[[#This Row],[W Inner]]&lt;&gt;"0"),Table13[[#This Row],[W Inner]],Table13[[#This Row],[W Outer]]))</f>
        <v>20</v>
      </c>
      <c r="T446" s="86"/>
      <c r="U4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6" s="49">
        <f>IF(Table13[[#This Row],[Zamówienie - Ilosc SKU '[Szt']]]=0,0,MOD(Table13[[#This Row],[Zamówienie - Ilosc SKU '[Szt']]],Table13[[#This Row],[Min. Ilość Zam. Sku]])-0.5)</f>
        <v>0</v>
      </c>
      <c r="W446" s="31">
        <f>Table13[[#This Row],[Сena SKU Po Wszystkich Rabatach]]*U446</f>
        <v>0</v>
      </c>
      <c r="X446" s="33" t="str">
        <f>IF(Table13[[#This Row],[Zamówienie - Ilosc SKU '[Szt']]]=0,"Niezamówione produkty","Zamówione produkty")</f>
        <v>Niezamówione produkty</v>
      </c>
      <c r="Y446" s="34" t="s">
        <v>90</v>
      </c>
      <c r="Z446" s="34">
        <v>20</v>
      </c>
      <c r="AA446" s="34">
        <v>400</v>
      </c>
      <c r="AB446" s="34">
        <v>2800</v>
      </c>
      <c r="AC446" s="34">
        <f>+Table13[[#This Row],[Na Palecie]]/Table13[[#This Row],[W Outer]]</f>
        <v>140</v>
      </c>
      <c r="AD446" s="34">
        <f>+Table13[[#This Row],[Na Palecie]]/Table13[[#This Row],[Na 
Warstwie]]</f>
        <v>7</v>
      </c>
      <c r="AE446" s="37" t="s">
        <v>1481</v>
      </c>
      <c r="AF446" s="37" t="s">
        <v>90</v>
      </c>
      <c r="AG446" s="37" t="s">
        <v>1482</v>
      </c>
      <c r="AH446" s="37" t="s">
        <v>1483</v>
      </c>
      <c r="AI446" s="37"/>
      <c r="AJ446" s="37" t="s">
        <v>6697</v>
      </c>
      <c r="AK446" s="37" t="s">
        <v>722</v>
      </c>
      <c r="AL446" s="37" t="str">
        <f>_xlfn.XLOOKUP(Table13[[#This Row],[Rabat Indywidualny]],'PC2 code'!A:A,'PC2 code'!B:B,0)</f>
        <v>00</v>
      </c>
    </row>
    <row r="447" spans="1:38" ht="15.75" customHeight="1" x14ac:dyDescent="0.35">
      <c r="A447" s="73" t="s">
        <v>5687</v>
      </c>
      <c r="B447" s="73" t="str">
        <f>TEXT(Table13[[#This Row],[Kod EAN 
(Sku)]],"0000000000000")</f>
        <v>3086126768311</v>
      </c>
      <c r="C447" s="78" t="str">
        <f>IF(AND(Table13[[#This Row],[Kod EAN 
(Szt)]]&lt;&gt;0,Table13[[#This Row],[Kod EAN 
(Szt)]]&lt;&gt;"0"),TEXT(Table13[[#This Row],[Kod EAN 
(Szt)]],"0000000000000"),"")</f>
        <v/>
      </c>
      <c r="D447" s="79" t="s">
        <v>6109</v>
      </c>
      <c r="E447" s="27" t="s">
        <v>7</v>
      </c>
      <c r="F447" s="28" t="s">
        <v>5959</v>
      </c>
      <c r="G447" s="29"/>
      <c r="H447" s="66">
        <v>72.38</v>
      </c>
      <c r="I447" s="67">
        <v>0.2</v>
      </c>
      <c r="J447" s="51">
        <f>Table13[[#This Row],[Cena Netto]]*(1-Table13[[#This Row],[Rabat Długoterminowy]])</f>
        <v>57.903999999999996</v>
      </c>
      <c r="K447" s="80">
        <f>IF(TRIM($D$8)='Payment Term'!A$1,1-(1-$D$9)*(1-2%),$D$9)</f>
        <v>0.25</v>
      </c>
      <c r="L447" s="35">
        <v>0.1</v>
      </c>
      <c r="M447" s="81">
        <f>1-(1-Table13[[#This Row],[Rabat Długoterminowy]])*(1-Table13[[#This Row],[Dodatkowy rabat kwartału (składany)]])</f>
        <v>0.27999999999999992</v>
      </c>
      <c r="N447" s="52">
        <v>0</v>
      </c>
      <c r="O447" s="31">
        <f>ROUND(Table13[[#This Row],[Cena Netto Po Rabacie Długoterminowym]]*(1-Table13[[#This Row],[Rabat Podstawowy]])*(1-Table13[[#This Row],[Dodatkowy rabat kwartału (składany)]])*(1-Table13[[#This Row],[Rabat Indywidualny]]),2)</f>
        <v>39.090000000000003</v>
      </c>
      <c r="P447" s="31">
        <f>Table13[[#This Row],[Сena SKU Po Wszystkich Rabatach]]/Table13[[#This Row],[Szt/
Opak.]]</f>
        <v>1.6287500000000001</v>
      </c>
      <c r="Q447" s="94" t="s">
        <v>2468</v>
      </c>
      <c r="R447" s="36" t="s">
        <v>6200</v>
      </c>
      <c r="S447" s="91">
        <f>IF(ISERROR(Table13[[#This Row],[W Inner]]),Table13[[#This Row],[W Outer]],IF(AND(Table13[[#This Row],[W Inner]]&gt;0,Table13[[#This Row],[W Inner]]&lt;&gt;"0"),Table13[[#This Row],[W Inner]],Table13[[#This Row],[W Outer]]))</f>
        <v>12</v>
      </c>
      <c r="T447" s="86"/>
      <c r="U4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7" s="49">
        <f>IF(Table13[[#This Row],[Zamówienie - Ilosc SKU '[Szt']]]=0,0,MOD(Table13[[#This Row],[Zamówienie - Ilosc SKU '[Szt']]],Table13[[#This Row],[Min. Ilość Zam. Sku]])-0.5)</f>
        <v>0</v>
      </c>
      <c r="W447" s="31">
        <f>Table13[[#This Row],[Сena SKU Po Wszystkich Rabatach]]*U447</f>
        <v>0</v>
      </c>
      <c r="X447" s="33" t="str">
        <f>IF(Table13[[#This Row],[Zamówienie - Ilosc SKU '[Szt']]]=0,"Niezamówione produkty","Zamówione produkty")</f>
        <v>Niezamówione produkty</v>
      </c>
      <c r="Y447" s="34" t="s">
        <v>90</v>
      </c>
      <c r="Z447" s="34">
        <v>12</v>
      </c>
      <c r="AA447" s="34">
        <v>144</v>
      </c>
      <c r="AB447" s="34">
        <v>720</v>
      </c>
      <c r="AC447" s="34">
        <f>+Table13[[#This Row],[Na Palecie]]/Table13[[#This Row],[W Outer]]</f>
        <v>60</v>
      </c>
      <c r="AD447" s="34">
        <f>+Table13[[#This Row],[Na Palecie]]/Table13[[#This Row],[Na 
Warstwie]]</f>
        <v>5</v>
      </c>
      <c r="AE447" s="37" t="s">
        <v>6283</v>
      </c>
      <c r="AF447" s="37" t="s">
        <v>90</v>
      </c>
      <c r="AG447" s="37" t="s">
        <v>6549</v>
      </c>
      <c r="AH447" s="37" t="s">
        <v>6550</v>
      </c>
      <c r="AI447" s="37"/>
      <c r="AJ447" s="37" t="s">
        <v>6697</v>
      </c>
      <c r="AK447" s="37" t="s">
        <v>722</v>
      </c>
      <c r="AL447" s="37" t="str">
        <f>_xlfn.XLOOKUP(Table13[[#This Row],[Rabat Indywidualny]],'PC2 code'!A:A,'PC2 code'!B:B,0)</f>
        <v>00</v>
      </c>
    </row>
    <row r="448" spans="1:38" ht="15.75" customHeight="1" x14ac:dyDescent="0.35">
      <c r="A448" s="73" t="s">
        <v>5688</v>
      </c>
      <c r="B448" s="73" t="str">
        <f>TEXT(Table13[[#This Row],[Kod EAN 
(Sku)]],"0000000000000")</f>
        <v>3086126668468</v>
      </c>
      <c r="C448" s="78" t="str">
        <f>IF(AND(Table13[[#This Row],[Kod EAN 
(Szt)]]&lt;&gt;0,Table13[[#This Row],[Kod EAN 
(Szt)]]&lt;&gt;"0"),TEXT(Table13[[#This Row],[Kod EAN 
(Szt)]],"0000000000000"),"")</f>
        <v/>
      </c>
      <c r="D448" s="79" t="s">
        <v>6110</v>
      </c>
      <c r="E448" s="27" t="s">
        <v>7</v>
      </c>
      <c r="F448" s="28" t="s">
        <v>5959</v>
      </c>
      <c r="G448" s="29"/>
      <c r="H448" s="66">
        <v>16.07</v>
      </c>
      <c r="I448" s="67">
        <v>0.2</v>
      </c>
      <c r="J448" s="51">
        <f>Table13[[#This Row],[Cena Netto]]*(1-Table13[[#This Row],[Rabat Długoterminowy]])</f>
        <v>12.856000000000002</v>
      </c>
      <c r="K448" s="80">
        <f>IF(TRIM($D$8)='Payment Term'!A$1,1-(1-$D$9)*(1-2%),$D$9)</f>
        <v>0.25</v>
      </c>
      <c r="L448" s="35">
        <v>0.15</v>
      </c>
      <c r="M448" s="81">
        <f>1-(1-Table13[[#This Row],[Rabat Długoterminowy]])*(1-Table13[[#This Row],[Dodatkowy rabat kwartału (składany)]])</f>
        <v>0.31999999999999995</v>
      </c>
      <c r="N448" s="52">
        <v>0</v>
      </c>
      <c r="O448" s="31">
        <f>ROUND(Table13[[#This Row],[Cena Netto Po Rabacie Długoterminowym]]*(1-Table13[[#This Row],[Rabat Podstawowy]])*(1-Table13[[#This Row],[Dodatkowy rabat kwartału (składany)]])*(1-Table13[[#This Row],[Rabat Indywidualny]]),2)</f>
        <v>8.1999999999999993</v>
      </c>
      <c r="P448" s="31">
        <f>Table13[[#This Row],[Сena SKU Po Wszystkich Rabatach]]/Table13[[#This Row],[Szt/
Opak.]]</f>
        <v>2.7333333333333329</v>
      </c>
      <c r="Q448" s="94" t="s">
        <v>6203</v>
      </c>
      <c r="R448" s="36" t="s">
        <v>2468</v>
      </c>
      <c r="S448" s="91">
        <f>IF(ISERROR(Table13[[#This Row],[W Inner]]),Table13[[#This Row],[W Outer]],IF(AND(Table13[[#This Row],[W Inner]]&gt;0,Table13[[#This Row],[W Inner]]&lt;&gt;"0"),Table13[[#This Row],[W Inner]],Table13[[#This Row],[W Outer]]))</f>
        <v>24</v>
      </c>
      <c r="T448" s="86"/>
      <c r="U4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8" s="49">
        <f>IF(Table13[[#This Row],[Zamówienie - Ilosc SKU '[Szt']]]=0,0,MOD(Table13[[#This Row],[Zamówienie - Ilosc SKU '[Szt']]],Table13[[#This Row],[Min. Ilość Zam. Sku]])-0.5)</f>
        <v>0</v>
      </c>
      <c r="W448" s="31">
        <f>Table13[[#This Row],[Сena SKU Po Wszystkich Rabatach]]*U448</f>
        <v>0</v>
      </c>
      <c r="X448" s="33" t="str">
        <f>IF(Table13[[#This Row],[Zamówienie - Ilosc SKU '[Szt']]]=0,"Niezamówione produkty","Zamówione produkty")</f>
        <v>Niezamówione produkty</v>
      </c>
      <c r="Y448" s="34" t="s">
        <v>90</v>
      </c>
      <c r="Z448" s="34">
        <v>24</v>
      </c>
      <c r="AA448" s="34">
        <v>216</v>
      </c>
      <c r="AB448" s="34">
        <v>1080</v>
      </c>
      <c r="AC448" s="34">
        <f>+Table13[[#This Row],[Na Palecie]]/Table13[[#This Row],[W Outer]]</f>
        <v>45</v>
      </c>
      <c r="AD448" s="34">
        <f>+Table13[[#This Row],[Na Palecie]]/Table13[[#This Row],[Na 
Warstwie]]</f>
        <v>5</v>
      </c>
      <c r="AE448" s="37" t="s">
        <v>1484</v>
      </c>
      <c r="AF448" s="37" t="s">
        <v>90</v>
      </c>
      <c r="AG448" s="37" t="s">
        <v>1485</v>
      </c>
      <c r="AH448" s="37" t="s">
        <v>1486</v>
      </c>
      <c r="AI448" s="37"/>
      <c r="AJ448" s="37" t="s">
        <v>6697</v>
      </c>
      <c r="AK448" s="37" t="s">
        <v>1487</v>
      </c>
      <c r="AL448" s="37" t="str">
        <f>_xlfn.XLOOKUP(Table13[[#This Row],[Rabat Indywidualny]],'PC2 code'!A:A,'PC2 code'!B:B,0)</f>
        <v>00</v>
      </c>
    </row>
    <row r="449" spans="1:38" ht="15.75" customHeight="1" x14ac:dyDescent="0.35">
      <c r="A449" s="73" t="s">
        <v>5689</v>
      </c>
      <c r="B449" s="73" t="str">
        <f>TEXT(Table13[[#This Row],[Kod EAN 
(Sku)]],"0000000000000")</f>
        <v>3086123542372</v>
      </c>
      <c r="C449" s="78" t="str">
        <f>IF(AND(Table13[[#This Row],[Kod EAN 
(Szt)]]&lt;&gt;0,Table13[[#This Row],[Kod EAN 
(Szt)]]&lt;&gt;"0"),TEXT(Table13[[#This Row],[Kod EAN 
(Szt)]],"0000000000000"),"")</f>
        <v>3086123542372</v>
      </c>
      <c r="D449" s="79" t="s">
        <v>6111</v>
      </c>
      <c r="E449" s="27" t="s">
        <v>7</v>
      </c>
      <c r="F449" s="28" t="s">
        <v>5959</v>
      </c>
      <c r="G449" s="29"/>
      <c r="H449" s="66">
        <v>16.07</v>
      </c>
      <c r="I449" s="67">
        <v>0.2</v>
      </c>
      <c r="J449" s="51">
        <f>Table13[[#This Row],[Cena Netto]]*(1-Table13[[#This Row],[Rabat Długoterminowy]])</f>
        <v>12.856000000000002</v>
      </c>
      <c r="K449" s="80">
        <f>IF(TRIM($D$8)='Payment Term'!A$1,1-(1-$D$9)*(1-2%),$D$9)</f>
        <v>0.25</v>
      </c>
      <c r="L449" s="35">
        <v>0.15</v>
      </c>
      <c r="M449" s="81">
        <f>1-(1-Table13[[#This Row],[Rabat Długoterminowy]])*(1-Table13[[#This Row],[Dodatkowy rabat kwartału (składany)]])</f>
        <v>0.31999999999999995</v>
      </c>
      <c r="N449" s="52">
        <v>0</v>
      </c>
      <c r="O449" s="31">
        <f>ROUND(Table13[[#This Row],[Cena Netto Po Rabacie Długoterminowym]]*(1-Table13[[#This Row],[Rabat Podstawowy]])*(1-Table13[[#This Row],[Dodatkowy rabat kwartału (składany)]])*(1-Table13[[#This Row],[Rabat Indywidualny]]),2)</f>
        <v>8.1999999999999993</v>
      </c>
      <c r="P449" s="31">
        <f>Table13[[#This Row],[Сena SKU Po Wszystkich Rabatach]]/Table13[[#This Row],[Szt/
Opak.]]</f>
        <v>2.7333333333333329</v>
      </c>
      <c r="Q449" s="94" t="s">
        <v>6203</v>
      </c>
      <c r="R449" s="36" t="s">
        <v>2468</v>
      </c>
      <c r="S449" s="91">
        <f>IF(ISERROR(Table13[[#This Row],[W Inner]]),Table13[[#This Row],[W Outer]],IF(AND(Table13[[#This Row],[W Inner]]&gt;0,Table13[[#This Row],[W Inner]]&lt;&gt;"0"),Table13[[#This Row],[W Inner]],Table13[[#This Row],[W Outer]]))</f>
        <v>24</v>
      </c>
      <c r="T449" s="86"/>
      <c r="U4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49" s="49">
        <f>IF(Table13[[#This Row],[Zamówienie - Ilosc SKU '[Szt']]]=0,0,MOD(Table13[[#This Row],[Zamówienie - Ilosc SKU '[Szt']]],Table13[[#This Row],[Min. Ilość Zam. Sku]])-0.5)</f>
        <v>0</v>
      </c>
      <c r="W449" s="31">
        <f>Table13[[#This Row],[Сena SKU Po Wszystkich Rabatach]]*U449</f>
        <v>0</v>
      </c>
      <c r="X449" s="33" t="str">
        <f>IF(Table13[[#This Row],[Zamówienie - Ilosc SKU '[Szt']]]=0,"Niezamówione produkty","Zamówione produkty")</f>
        <v>Niezamówione produkty</v>
      </c>
      <c r="Y449" s="34" t="s">
        <v>90</v>
      </c>
      <c r="Z449" s="34">
        <v>24</v>
      </c>
      <c r="AA449" s="34">
        <v>216</v>
      </c>
      <c r="AB449" s="34">
        <v>1080</v>
      </c>
      <c r="AC449" s="34">
        <f>+Table13[[#This Row],[Na Palecie]]/Table13[[#This Row],[W Outer]]</f>
        <v>45</v>
      </c>
      <c r="AD449" s="34">
        <f>+Table13[[#This Row],[Na Palecie]]/Table13[[#This Row],[Na 
Warstwie]]</f>
        <v>5</v>
      </c>
      <c r="AE449" s="37" t="s">
        <v>1488</v>
      </c>
      <c r="AF449" s="37" t="s">
        <v>1488</v>
      </c>
      <c r="AG449" s="37" t="s">
        <v>1489</v>
      </c>
      <c r="AH449" s="37" t="s">
        <v>1490</v>
      </c>
      <c r="AI449" s="37"/>
      <c r="AJ449" s="37" t="s">
        <v>6708</v>
      </c>
      <c r="AK449" s="37" t="s">
        <v>1487</v>
      </c>
      <c r="AL449" s="37" t="str">
        <f>_xlfn.XLOOKUP(Table13[[#This Row],[Rabat Indywidualny]],'PC2 code'!A:A,'PC2 code'!B:B,0)</f>
        <v>00</v>
      </c>
    </row>
    <row r="450" spans="1:38" ht="15.75" customHeight="1" x14ac:dyDescent="0.35">
      <c r="A450" s="73" t="s">
        <v>5690</v>
      </c>
      <c r="B450" s="73" t="str">
        <f>TEXT(Table13[[#This Row],[Kod EAN 
(Sku)]],"0000000000000")</f>
        <v>3086120001001</v>
      </c>
      <c r="C450" s="78" t="str">
        <f>IF(AND(Table13[[#This Row],[Kod EAN 
(Szt)]]&lt;&gt;0,Table13[[#This Row],[Kod EAN 
(Szt)]]&lt;&gt;"0"),TEXT(Table13[[#This Row],[Kod EAN 
(Szt)]],"0000000000000"),"")</f>
        <v/>
      </c>
      <c r="D450" s="79" t="s">
        <v>1491</v>
      </c>
      <c r="E450" s="27" t="s">
        <v>7</v>
      </c>
      <c r="F450" s="28" t="s">
        <v>1182</v>
      </c>
      <c r="G450" s="29"/>
      <c r="H450" s="66">
        <v>183.58</v>
      </c>
      <c r="I450" s="67"/>
      <c r="J450" s="51">
        <f>Table13[[#This Row],[Cena Netto]]*(1-Table13[[#This Row],[Rabat Długoterminowy]])</f>
        <v>183.58</v>
      </c>
      <c r="K450" s="80">
        <f>IF(TRIM($D$8)='Payment Term'!A$1,1-(1-$D$9)*(1-2%),$D$9)</f>
        <v>0.25</v>
      </c>
      <c r="L450" s="35">
        <v>0.1</v>
      </c>
      <c r="M450" s="81">
        <f>1-(1-Table13[[#This Row],[Rabat Długoterminowy]])*(1-Table13[[#This Row],[Dodatkowy rabat kwartału (składany)]])</f>
        <v>9.9999999999999978E-2</v>
      </c>
      <c r="N450" s="52">
        <v>0</v>
      </c>
      <c r="O450" s="31">
        <f>ROUND(Table13[[#This Row],[Cena Netto Po Rabacie Długoterminowym]]*(1-Table13[[#This Row],[Rabat Podstawowy]])*(1-Table13[[#This Row],[Dodatkowy rabat kwartału (składany)]])*(1-Table13[[#This Row],[Rabat Indywidualny]]),2)</f>
        <v>123.92</v>
      </c>
      <c r="P450" s="31">
        <f>Table13[[#This Row],[Сena SKU Po Wszystkich Rabatach]]/Table13[[#This Row],[Szt/
Opak.]]</f>
        <v>123.92</v>
      </c>
      <c r="Q450" s="94" t="s">
        <v>6200</v>
      </c>
      <c r="R450" s="36" t="s">
        <v>6204</v>
      </c>
      <c r="S450" s="91" t="str">
        <f>IF(ISERROR(Table13[[#This Row],[W Inner]]),Table13[[#This Row],[W Outer]],IF(AND(Table13[[#This Row],[W Inner]]&gt;0,Table13[[#This Row],[W Inner]]&lt;&gt;"0"),Table13[[#This Row],[W Inner]],Table13[[#This Row],[W Outer]]))</f>
        <v>6</v>
      </c>
      <c r="T450" s="86"/>
      <c r="U4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0" s="49">
        <f>IF(Table13[[#This Row],[Zamówienie - Ilosc SKU '[Szt']]]=0,0,MOD(Table13[[#This Row],[Zamówienie - Ilosc SKU '[Szt']]],Table13[[#This Row],[Min. Ilość Zam. Sku]])-0.5)</f>
        <v>0</v>
      </c>
      <c r="W450" s="31">
        <f>Table13[[#This Row],[Сena SKU Po Wszystkich Rabatach]]*U450</f>
        <v>0</v>
      </c>
      <c r="X450" s="33" t="str">
        <f>IF(Table13[[#This Row],[Zamówienie - Ilosc SKU '[Szt']]]=0,"Niezamówione produkty","Zamówione produkty")</f>
        <v>Niezamówione produkty</v>
      </c>
      <c r="Y450" s="34" t="s">
        <v>6204</v>
      </c>
      <c r="Z450" s="34">
        <v>24</v>
      </c>
      <c r="AA450" s="34">
        <v>96</v>
      </c>
      <c r="AB450" s="34">
        <v>288</v>
      </c>
      <c r="AC450" s="34">
        <f>+Table13[[#This Row],[Na Palecie]]/Table13[[#This Row],[W Outer]]</f>
        <v>12</v>
      </c>
      <c r="AD450" s="34">
        <f>+Table13[[#This Row],[Na Palecie]]/Table13[[#This Row],[Na 
Warstwie]]</f>
        <v>3</v>
      </c>
      <c r="AE450" s="37" t="s">
        <v>1492</v>
      </c>
      <c r="AF450" s="37" t="s">
        <v>90</v>
      </c>
      <c r="AG450" s="37" t="s">
        <v>1493</v>
      </c>
      <c r="AH450" s="37" t="s">
        <v>1494</v>
      </c>
      <c r="AI450" s="37"/>
      <c r="AJ450" s="37" t="s">
        <v>6708</v>
      </c>
      <c r="AK450" s="37" t="s">
        <v>1487</v>
      </c>
      <c r="AL450" s="37" t="str">
        <f>_xlfn.XLOOKUP(Table13[[#This Row],[Rabat Indywidualny]],'PC2 code'!A:A,'PC2 code'!B:B,0)</f>
        <v>00</v>
      </c>
    </row>
    <row r="451" spans="1:38" ht="15.75" customHeight="1" x14ac:dyDescent="0.35">
      <c r="A451" s="73" t="s">
        <v>5691</v>
      </c>
      <c r="B451" s="73" t="str">
        <f>TEXT(Table13[[#This Row],[Kod EAN 
(Sku)]],"0000000000000")</f>
        <v>0070330512061</v>
      </c>
      <c r="C451" s="78" t="str">
        <f>IF(AND(Table13[[#This Row],[Kod EAN 
(Szt)]]&lt;&gt;0,Table13[[#This Row],[Kod EAN 
(Szt)]]&lt;&gt;"0"),TEXT(Table13[[#This Row],[Kod EAN 
(Szt)]],"0000000000000"),"")</f>
        <v/>
      </c>
      <c r="D451" s="79" t="s">
        <v>1495</v>
      </c>
      <c r="E451" s="27" t="s">
        <v>7</v>
      </c>
      <c r="F451" s="28" t="s">
        <v>1496</v>
      </c>
      <c r="G451" s="29"/>
      <c r="H451" s="66">
        <v>11.82</v>
      </c>
      <c r="I451" s="67"/>
      <c r="J451" s="51">
        <f>Table13[[#This Row],[Cena Netto]]*(1-Table13[[#This Row],[Rabat Długoterminowy]])</f>
        <v>11.82</v>
      </c>
      <c r="K451" s="80">
        <f>IF(TRIM($D$8)='Payment Term'!A$1,1-(1-$D$9)*(1-2%),$D$9)</f>
        <v>0.25</v>
      </c>
      <c r="L451" s="35">
        <v>0.1</v>
      </c>
      <c r="M451" s="81">
        <f>1-(1-Table13[[#This Row],[Rabat Długoterminowy]])*(1-Table13[[#This Row],[Dodatkowy rabat kwartału (składany)]])</f>
        <v>9.9999999999999978E-2</v>
      </c>
      <c r="N451" s="52">
        <v>0</v>
      </c>
      <c r="O451" s="31">
        <f>ROUND(Table13[[#This Row],[Cena Netto Po Rabacie Długoterminowym]]*(1-Table13[[#This Row],[Rabat Podstawowy]])*(1-Table13[[#This Row],[Dodatkowy rabat kwartału (składany)]])*(1-Table13[[#This Row],[Rabat Indywidualny]]),2)</f>
        <v>7.98</v>
      </c>
      <c r="P451" s="31">
        <f>Table13[[#This Row],[Сena SKU Po Wszystkich Rabatach]]/Table13[[#This Row],[Szt/
Opak.]]</f>
        <v>7.98</v>
      </c>
      <c r="Q451" s="94" t="s">
        <v>6200</v>
      </c>
      <c r="R451" s="36" t="s">
        <v>2440</v>
      </c>
      <c r="S451" s="91">
        <f>IF(ISERROR(Table13[[#This Row],[W Inner]]),Table13[[#This Row],[W Outer]],IF(AND(Table13[[#This Row],[W Inner]]&gt;0,Table13[[#This Row],[W Inner]]&lt;&gt;"0"),Table13[[#This Row],[W Inner]],Table13[[#This Row],[W Outer]]))</f>
        <v>10</v>
      </c>
      <c r="T451" s="86"/>
      <c r="U4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1" s="49">
        <f>IF(Table13[[#This Row],[Zamówienie - Ilosc SKU '[Szt']]]=0,0,MOD(Table13[[#This Row],[Zamówienie - Ilosc SKU '[Szt']]],Table13[[#This Row],[Min. Ilość Zam. Sku]])-0.5)</f>
        <v>0</v>
      </c>
      <c r="W451" s="31">
        <f>Table13[[#This Row],[Сena SKU Po Wszystkich Rabatach]]*U451</f>
        <v>0</v>
      </c>
      <c r="X451" s="33" t="str">
        <f>IF(Table13[[#This Row],[Zamówienie - Ilosc SKU '[Szt']]]=0,"Niezamówione produkty","Zamówione produkty")</f>
        <v>Niezamówione produkty</v>
      </c>
      <c r="Y451" s="34" t="s">
        <v>90</v>
      </c>
      <c r="Z451" s="34">
        <v>10</v>
      </c>
      <c r="AA451" s="34">
        <v>280</v>
      </c>
      <c r="AB451" s="34">
        <v>2520</v>
      </c>
      <c r="AC451" s="34">
        <f>+Table13[[#This Row],[Na Palecie]]/Table13[[#This Row],[W Outer]]</f>
        <v>252</v>
      </c>
      <c r="AD451" s="34">
        <f>+Table13[[#This Row],[Na Palecie]]/Table13[[#This Row],[Na 
Warstwie]]</f>
        <v>9</v>
      </c>
      <c r="AE451" s="37" t="s">
        <v>1497</v>
      </c>
      <c r="AF451" s="37" t="s">
        <v>90</v>
      </c>
      <c r="AG451" s="37" t="s">
        <v>1498</v>
      </c>
      <c r="AH451" s="37" t="s">
        <v>6551</v>
      </c>
      <c r="AI451" s="37"/>
      <c r="AJ451" s="37" t="s">
        <v>6706</v>
      </c>
      <c r="AK451" s="37" t="s">
        <v>1499</v>
      </c>
      <c r="AL451" s="37" t="str">
        <f>_xlfn.XLOOKUP(Table13[[#This Row],[Rabat Indywidualny]],'PC2 code'!A:A,'PC2 code'!B:B,0)</f>
        <v>00</v>
      </c>
    </row>
    <row r="452" spans="1:38" ht="15.75" customHeight="1" x14ac:dyDescent="0.35">
      <c r="A452" s="73" t="s">
        <v>5692</v>
      </c>
      <c r="B452" s="73" t="str">
        <f>TEXT(Table13[[#This Row],[Kod EAN 
(Sku)]],"0000000000000")</f>
        <v>0070330512078</v>
      </c>
      <c r="C452" s="78" t="str">
        <f>IF(AND(Table13[[#This Row],[Kod EAN 
(Szt)]]&lt;&gt;0,Table13[[#This Row],[Kod EAN 
(Szt)]]&lt;&gt;"0"),TEXT(Table13[[#This Row],[Kod EAN 
(Szt)]],"0000000000000"),"")</f>
        <v/>
      </c>
      <c r="D452" s="79" t="s">
        <v>6112</v>
      </c>
      <c r="E452" s="27" t="s">
        <v>7</v>
      </c>
      <c r="F452" s="28" t="s">
        <v>1496</v>
      </c>
      <c r="G452" s="29"/>
      <c r="H452" s="66">
        <v>23.08</v>
      </c>
      <c r="I452" s="67"/>
      <c r="J452" s="51">
        <f>Table13[[#This Row],[Cena Netto]]*(1-Table13[[#This Row],[Rabat Długoterminowy]])</f>
        <v>23.08</v>
      </c>
      <c r="K452" s="80">
        <f>IF(TRIM($D$8)='Payment Term'!A$1,1-(1-$D$9)*(1-2%),$D$9)</f>
        <v>0.25</v>
      </c>
      <c r="L452" s="35"/>
      <c r="M452" s="81">
        <f>1-(1-Table13[[#This Row],[Rabat Długoterminowy]])*(1-Table13[[#This Row],[Dodatkowy rabat kwartału (składany)]])</f>
        <v>0</v>
      </c>
      <c r="N452" s="52">
        <v>0</v>
      </c>
      <c r="O452" s="31">
        <f>ROUND(Table13[[#This Row],[Cena Netto Po Rabacie Długoterminowym]]*(1-Table13[[#This Row],[Rabat Podstawowy]])*(1-Table13[[#This Row],[Dodatkowy rabat kwartału (składany)]])*(1-Table13[[#This Row],[Rabat Indywidualny]]),2)</f>
        <v>17.309999999999999</v>
      </c>
      <c r="P452" s="31">
        <f>Table13[[#This Row],[Сena SKU Po Wszystkich Rabatach]]/Table13[[#This Row],[Szt/
Opak.]]</f>
        <v>8.6549999999999994</v>
      </c>
      <c r="Q452" s="94" t="s">
        <v>6205</v>
      </c>
      <c r="R452" s="36" t="s">
        <v>2440</v>
      </c>
      <c r="S452" s="91">
        <f>IF(ISERROR(Table13[[#This Row],[W Inner]]),Table13[[#This Row],[W Outer]],IF(AND(Table13[[#This Row],[W Inner]]&gt;0,Table13[[#This Row],[W Inner]]&lt;&gt;"0"),Table13[[#This Row],[W Inner]],Table13[[#This Row],[W Outer]]))</f>
        <v>10</v>
      </c>
      <c r="T452" s="86"/>
      <c r="U4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2" s="49">
        <f>IF(Table13[[#This Row],[Zamówienie - Ilosc SKU '[Szt']]]=0,0,MOD(Table13[[#This Row],[Zamówienie - Ilosc SKU '[Szt']]],Table13[[#This Row],[Min. Ilość Zam. Sku]])-0.5)</f>
        <v>0</v>
      </c>
      <c r="W452" s="31">
        <f>Table13[[#This Row],[Сena SKU Po Wszystkich Rabatach]]*U452</f>
        <v>0</v>
      </c>
      <c r="X452" s="33" t="str">
        <f>IF(Table13[[#This Row],[Zamówienie - Ilosc SKU '[Szt']]]=0,"Niezamówione produkty","Zamówione produkty")</f>
        <v>Niezamówione produkty</v>
      </c>
      <c r="Y452" s="34" t="s">
        <v>90</v>
      </c>
      <c r="Z452" s="34">
        <v>10</v>
      </c>
      <c r="AA452" s="34">
        <v>280</v>
      </c>
      <c r="AB452" s="34">
        <v>2520</v>
      </c>
      <c r="AC452" s="34">
        <f>+Table13[[#This Row],[Na Palecie]]/Table13[[#This Row],[W Outer]]</f>
        <v>252</v>
      </c>
      <c r="AD452" s="34">
        <f>+Table13[[#This Row],[Na Palecie]]/Table13[[#This Row],[Na 
Warstwie]]</f>
        <v>9</v>
      </c>
      <c r="AE452" s="37" t="s">
        <v>6284</v>
      </c>
      <c r="AF452" s="37" t="s">
        <v>90</v>
      </c>
      <c r="AG452" s="37" t="s">
        <v>6552</v>
      </c>
      <c r="AH452" s="37" t="s">
        <v>6553</v>
      </c>
      <c r="AI452" s="37"/>
      <c r="AJ452" s="37" t="s">
        <v>6706</v>
      </c>
      <c r="AK452" s="37" t="s">
        <v>1499</v>
      </c>
      <c r="AL452" s="37" t="str">
        <f>_xlfn.XLOOKUP(Table13[[#This Row],[Rabat Indywidualny]],'PC2 code'!A:A,'PC2 code'!B:B,0)</f>
        <v>00</v>
      </c>
    </row>
    <row r="453" spans="1:38" ht="15.75" customHeight="1" x14ac:dyDescent="0.35">
      <c r="A453" s="73" t="s">
        <v>5693</v>
      </c>
      <c r="B453" s="73" t="str">
        <f>TEXT(Table13[[#This Row],[Kod EAN 
(Sku)]],"0000000000000")</f>
        <v>3086123652989</v>
      </c>
      <c r="C453" s="78" t="str">
        <f>IF(AND(Table13[[#This Row],[Kod EAN 
(Szt)]]&lt;&gt;0,Table13[[#This Row],[Kod EAN 
(Szt)]]&lt;&gt;"0"),TEXT(Table13[[#This Row],[Kod EAN 
(Szt)]],"0000000000000"),"")</f>
        <v/>
      </c>
      <c r="D453" s="79" t="s">
        <v>1500</v>
      </c>
      <c r="E453" s="27" t="s">
        <v>7</v>
      </c>
      <c r="F453" s="28" t="s">
        <v>1496</v>
      </c>
      <c r="G453" s="29"/>
      <c r="H453" s="66">
        <v>23.08</v>
      </c>
      <c r="I453" s="67"/>
      <c r="J453" s="51">
        <f>Table13[[#This Row],[Cena Netto]]*(1-Table13[[#This Row],[Rabat Długoterminowy]])</f>
        <v>23.08</v>
      </c>
      <c r="K453" s="80">
        <f>IF(TRIM($D$8)='Payment Term'!A$1,1-(1-$D$9)*(1-2%),$D$9)</f>
        <v>0.25</v>
      </c>
      <c r="L453" s="35">
        <v>0.1</v>
      </c>
      <c r="M453" s="81">
        <f>1-(1-Table13[[#This Row],[Rabat Długoterminowy]])*(1-Table13[[#This Row],[Dodatkowy rabat kwartału (składany)]])</f>
        <v>9.9999999999999978E-2</v>
      </c>
      <c r="N453" s="52">
        <v>0</v>
      </c>
      <c r="O453" s="31">
        <f>ROUND(Table13[[#This Row],[Cena Netto Po Rabacie Długoterminowym]]*(1-Table13[[#This Row],[Rabat Podstawowy]])*(1-Table13[[#This Row],[Dodatkowy rabat kwartału (składany)]])*(1-Table13[[#This Row],[Rabat Indywidualny]]),2)</f>
        <v>15.58</v>
      </c>
      <c r="P453" s="31">
        <f>Table13[[#This Row],[Сena SKU Po Wszystkich Rabatach]]/Table13[[#This Row],[Szt/
Opak.]]</f>
        <v>7.79</v>
      </c>
      <c r="Q453" s="94" t="s">
        <v>6205</v>
      </c>
      <c r="R453" s="36" t="s">
        <v>2440</v>
      </c>
      <c r="S453" s="91">
        <f>IF(ISERROR(Table13[[#This Row],[W Inner]]),Table13[[#This Row],[W Outer]],IF(AND(Table13[[#This Row],[W Inner]]&gt;0,Table13[[#This Row],[W Inner]]&lt;&gt;"0"),Table13[[#This Row],[W Inner]],Table13[[#This Row],[W Outer]]))</f>
        <v>10</v>
      </c>
      <c r="T453" s="86"/>
      <c r="U4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3" s="49">
        <f>IF(Table13[[#This Row],[Zamówienie - Ilosc SKU '[Szt']]]=0,0,MOD(Table13[[#This Row],[Zamówienie - Ilosc SKU '[Szt']]],Table13[[#This Row],[Min. Ilość Zam. Sku]])-0.5)</f>
        <v>0</v>
      </c>
      <c r="W453" s="31">
        <f>Table13[[#This Row],[Сena SKU Po Wszystkich Rabatach]]*U453</f>
        <v>0</v>
      </c>
      <c r="X453" s="33" t="str">
        <f>IF(Table13[[#This Row],[Zamówienie - Ilosc SKU '[Szt']]]=0,"Niezamówione produkty","Zamówione produkty")</f>
        <v>Niezamówione produkty</v>
      </c>
      <c r="Y453" s="34" t="s">
        <v>90</v>
      </c>
      <c r="Z453" s="34">
        <v>10</v>
      </c>
      <c r="AA453" s="34">
        <v>280</v>
      </c>
      <c r="AB453" s="34">
        <v>2240</v>
      </c>
      <c r="AC453" s="34">
        <f>+Table13[[#This Row],[Na Palecie]]/Table13[[#This Row],[W Outer]]</f>
        <v>224</v>
      </c>
      <c r="AD453" s="34">
        <f>+Table13[[#This Row],[Na Palecie]]/Table13[[#This Row],[Na 
Warstwie]]</f>
        <v>8</v>
      </c>
      <c r="AE453" s="37" t="s">
        <v>1501</v>
      </c>
      <c r="AF453" s="37" t="s">
        <v>90</v>
      </c>
      <c r="AG453" s="37" t="s">
        <v>1502</v>
      </c>
      <c r="AH453" s="37" t="s">
        <v>1503</v>
      </c>
      <c r="AI453" s="37"/>
      <c r="AJ453" s="37" t="s">
        <v>6706</v>
      </c>
      <c r="AK453" s="37" t="s">
        <v>1499</v>
      </c>
      <c r="AL453" s="37" t="str">
        <f>_xlfn.XLOOKUP(Table13[[#This Row],[Rabat Indywidualny]],'PC2 code'!A:A,'PC2 code'!B:B,0)</f>
        <v>00</v>
      </c>
    </row>
    <row r="454" spans="1:38" ht="15.75" customHeight="1" x14ac:dyDescent="0.35">
      <c r="A454" s="73" t="s">
        <v>5694</v>
      </c>
      <c r="B454" s="73" t="str">
        <f>TEXT(Table13[[#This Row],[Kod EAN 
(Sku)]],"0000000000000")</f>
        <v>3086126615240</v>
      </c>
      <c r="C454" s="78" t="str">
        <f>IF(AND(Table13[[#This Row],[Kod EAN 
(Szt)]]&lt;&gt;0,Table13[[#This Row],[Kod EAN 
(Szt)]]&lt;&gt;"0"),TEXT(Table13[[#This Row],[Kod EAN 
(Szt)]],"0000000000000"),"")</f>
        <v/>
      </c>
      <c r="D454" s="79" t="s">
        <v>6113</v>
      </c>
      <c r="E454" s="27" t="s">
        <v>7</v>
      </c>
      <c r="F454" s="28" t="s">
        <v>1496</v>
      </c>
      <c r="G454" s="29"/>
      <c r="H454" s="66">
        <v>23.08</v>
      </c>
      <c r="I454" s="67"/>
      <c r="J454" s="51">
        <f>Table13[[#This Row],[Cena Netto]]*(1-Table13[[#This Row],[Rabat Długoterminowy]])</f>
        <v>23.08</v>
      </c>
      <c r="K454" s="80">
        <f>IF(TRIM($D$8)='Payment Term'!A$1,1-(1-$D$9)*(1-2%),$D$9)</f>
        <v>0.25</v>
      </c>
      <c r="L454" s="35"/>
      <c r="M454" s="81">
        <f>1-(1-Table13[[#This Row],[Rabat Długoterminowy]])*(1-Table13[[#This Row],[Dodatkowy rabat kwartału (składany)]])</f>
        <v>0</v>
      </c>
      <c r="N454" s="52">
        <v>0</v>
      </c>
      <c r="O454" s="31">
        <f>ROUND(Table13[[#This Row],[Cena Netto Po Rabacie Długoterminowym]]*(1-Table13[[#This Row],[Rabat Podstawowy]])*(1-Table13[[#This Row],[Dodatkowy rabat kwartału (składany)]])*(1-Table13[[#This Row],[Rabat Indywidualny]]),2)</f>
        <v>17.309999999999999</v>
      </c>
      <c r="P454" s="31">
        <f>Table13[[#This Row],[Сena SKU Po Wszystkich Rabatach]]/Table13[[#This Row],[Szt/
Opak.]]</f>
        <v>5.77</v>
      </c>
      <c r="Q454" s="94" t="s">
        <v>6203</v>
      </c>
      <c r="R454" s="36" t="s">
        <v>2440</v>
      </c>
      <c r="S454" s="91">
        <f>IF(ISERROR(Table13[[#This Row],[W Inner]]),Table13[[#This Row],[W Outer]],IF(AND(Table13[[#This Row],[W Inner]]&gt;0,Table13[[#This Row],[W Inner]]&lt;&gt;"0"),Table13[[#This Row],[W Inner]],Table13[[#This Row],[W Outer]]))</f>
        <v>10</v>
      </c>
      <c r="T454" s="86"/>
      <c r="U4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4" s="49">
        <f>IF(Table13[[#This Row],[Zamówienie - Ilosc SKU '[Szt']]]=0,0,MOD(Table13[[#This Row],[Zamówienie - Ilosc SKU '[Szt']]],Table13[[#This Row],[Min. Ilość Zam. Sku]])-0.5)</f>
        <v>0</v>
      </c>
      <c r="W454" s="31">
        <f>Table13[[#This Row],[Сena SKU Po Wszystkich Rabatach]]*U454</f>
        <v>0</v>
      </c>
      <c r="X454" s="33" t="str">
        <f>IF(Table13[[#This Row],[Zamówienie - Ilosc SKU '[Szt']]]=0,"Niezamówione produkty","Zamówione produkty")</f>
        <v>Niezamówione produkty</v>
      </c>
      <c r="Y454" s="34" t="s">
        <v>90</v>
      </c>
      <c r="Z454" s="34">
        <v>10</v>
      </c>
      <c r="AA454" s="34">
        <v>280</v>
      </c>
      <c r="AB454" s="34">
        <v>1680</v>
      </c>
      <c r="AC454" s="34">
        <f>+Table13[[#This Row],[Na Palecie]]/Table13[[#This Row],[W Outer]]</f>
        <v>168</v>
      </c>
      <c r="AD454" s="34">
        <f>+Table13[[#This Row],[Na Palecie]]/Table13[[#This Row],[Na 
Warstwie]]</f>
        <v>6</v>
      </c>
      <c r="AE454" s="37" t="s">
        <v>6285</v>
      </c>
      <c r="AF454" s="37" t="s">
        <v>90</v>
      </c>
      <c r="AG454" s="37" t="s">
        <v>6554</v>
      </c>
      <c r="AH454" s="37" t="s">
        <v>6555</v>
      </c>
      <c r="AI454" s="37"/>
      <c r="AJ454" s="37" t="s">
        <v>6706</v>
      </c>
      <c r="AK454" s="37" t="s">
        <v>1499</v>
      </c>
      <c r="AL454" s="37" t="str">
        <f>_xlfn.XLOOKUP(Table13[[#This Row],[Rabat Indywidualny]],'PC2 code'!A:A,'PC2 code'!B:B,0)</f>
        <v>00</v>
      </c>
    </row>
    <row r="455" spans="1:38" ht="15.75" customHeight="1" x14ac:dyDescent="0.35">
      <c r="A455" s="73" t="s">
        <v>5695</v>
      </c>
      <c r="B455" s="73" t="str">
        <f>TEXT(Table13[[#This Row],[Kod EAN 
(Sku)]],"0000000000000")</f>
        <v>0070330512085</v>
      </c>
      <c r="C455" s="78" t="str">
        <f>IF(AND(Table13[[#This Row],[Kod EAN 
(Szt)]]&lt;&gt;0,Table13[[#This Row],[Kod EAN 
(Szt)]]&lt;&gt;"0"),TEXT(Table13[[#This Row],[Kod EAN 
(Szt)]],"0000000000000"),"")</f>
        <v>0070330512122</v>
      </c>
      <c r="D455" s="79" t="s">
        <v>1504</v>
      </c>
      <c r="E455" s="27" t="s">
        <v>7</v>
      </c>
      <c r="F455" s="28" t="s">
        <v>1496</v>
      </c>
      <c r="G455" s="29"/>
      <c r="H455" s="66">
        <v>85.58</v>
      </c>
      <c r="I455" s="67"/>
      <c r="J455" s="51">
        <f>Table13[[#This Row],[Cena Netto]]*(1-Table13[[#This Row],[Rabat Długoterminowy]])</f>
        <v>85.58</v>
      </c>
      <c r="K455" s="80">
        <f>IF(TRIM($D$8)='Payment Term'!A$1,1-(1-$D$9)*(1-2%),$D$9)</f>
        <v>0.25</v>
      </c>
      <c r="L455" s="35">
        <v>0.1</v>
      </c>
      <c r="M455" s="81">
        <f>1-(1-Table13[[#This Row],[Rabat Długoterminowy]])*(1-Table13[[#This Row],[Dodatkowy rabat kwartału (składany)]])</f>
        <v>9.9999999999999978E-2</v>
      </c>
      <c r="N455" s="52">
        <v>0</v>
      </c>
      <c r="O455" s="31">
        <f>ROUND(Table13[[#This Row],[Cena Netto Po Rabacie Długoterminowym]]*(1-Table13[[#This Row],[Rabat Podstawowy]])*(1-Table13[[#This Row],[Dodatkowy rabat kwartału (składany)]])*(1-Table13[[#This Row],[Rabat Indywidualny]]),2)</f>
        <v>57.77</v>
      </c>
      <c r="P455" s="31">
        <f>Table13[[#This Row],[Сena SKU Po Wszystkich Rabatach]]/Table13[[#This Row],[Szt/
Opak.]]</f>
        <v>5.7770000000000001</v>
      </c>
      <c r="Q455" s="94" t="s">
        <v>2440</v>
      </c>
      <c r="R455" s="36" t="s">
        <v>6200</v>
      </c>
      <c r="S455" s="91">
        <f>IF(ISERROR(Table13[[#This Row],[W Inner]]),Table13[[#This Row],[W Outer]],IF(AND(Table13[[#This Row],[W Inner]]&gt;0,Table13[[#This Row],[W Inner]]&lt;&gt;"0"),Table13[[#This Row],[W Inner]],Table13[[#This Row],[W Outer]]))</f>
        <v>10</v>
      </c>
      <c r="T455" s="86"/>
      <c r="U4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5" s="49">
        <f>IF(Table13[[#This Row],[Zamówienie - Ilosc SKU '[Szt']]]=0,0,MOD(Table13[[#This Row],[Zamówienie - Ilosc SKU '[Szt']]],Table13[[#This Row],[Min. Ilość Zam. Sku]])-0.5)</f>
        <v>0</v>
      </c>
      <c r="W455" s="31">
        <f>Table13[[#This Row],[Сena SKU Po Wszystkich Rabatach]]*U455</f>
        <v>0</v>
      </c>
      <c r="X455" s="33" t="str">
        <f>IF(Table13[[#This Row],[Zamówienie - Ilosc SKU '[Szt']]]=0,"Niezamówione produkty","Zamówione produkty")</f>
        <v>Niezamówione produkty</v>
      </c>
      <c r="Y455" s="34" t="s">
        <v>90</v>
      </c>
      <c r="Z455" s="34">
        <v>10</v>
      </c>
      <c r="AA455" s="34">
        <v>120</v>
      </c>
      <c r="AB455" s="34">
        <v>1200</v>
      </c>
      <c r="AC455" s="34">
        <f>+Table13[[#This Row],[Na Palecie]]/Table13[[#This Row],[W Outer]]</f>
        <v>120</v>
      </c>
      <c r="AD455" s="34">
        <f>+Table13[[#This Row],[Na Palecie]]/Table13[[#This Row],[Na 
Warstwie]]</f>
        <v>10</v>
      </c>
      <c r="AE455" s="37" t="s">
        <v>1505</v>
      </c>
      <c r="AF455" s="37" t="s">
        <v>1506</v>
      </c>
      <c r="AG455" s="37" t="s">
        <v>1507</v>
      </c>
      <c r="AH455" s="37" t="s">
        <v>1508</v>
      </c>
      <c r="AI455" s="37"/>
      <c r="AJ455" s="37" t="s">
        <v>6706</v>
      </c>
      <c r="AK455" s="37" t="s">
        <v>1499</v>
      </c>
      <c r="AL455" s="37" t="str">
        <f>_xlfn.XLOOKUP(Table13[[#This Row],[Rabat Indywidualny]],'PC2 code'!A:A,'PC2 code'!B:B,0)</f>
        <v>00</v>
      </c>
    </row>
    <row r="456" spans="1:38" ht="15.75" customHeight="1" x14ac:dyDescent="0.35">
      <c r="A456" s="73" t="s">
        <v>5696</v>
      </c>
      <c r="B456" s="73" t="str">
        <f>TEXT(Table13[[#This Row],[Kod EAN 
(Sku)]],"0000000000000")</f>
        <v>3086126773872</v>
      </c>
      <c r="C456" s="78" t="str">
        <f>IF(AND(Table13[[#This Row],[Kod EAN 
(Szt)]]&lt;&gt;0,Table13[[#This Row],[Kod EAN 
(Szt)]]&lt;&gt;"0"),TEXT(Table13[[#This Row],[Kod EAN 
(Szt)]],"0000000000000"),"")</f>
        <v/>
      </c>
      <c r="D456" s="79" t="s">
        <v>1509</v>
      </c>
      <c r="E456" s="27" t="s">
        <v>7</v>
      </c>
      <c r="F456" s="28" t="s">
        <v>1496</v>
      </c>
      <c r="G456" s="29"/>
      <c r="H456" s="66">
        <v>23.08</v>
      </c>
      <c r="I456" s="67"/>
      <c r="J456" s="51">
        <f>Table13[[#This Row],[Cena Netto]]*(1-Table13[[#This Row],[Rabat Długoterminowy]])</f>
        <v>23.08</v>
      </c>
      <c r="K456" s="80">
        <f>IF(TRIM($D$8)='Payment Term'!A$1,1-(1-$D$9)*(1-2%),$D$9)</f>
        <v>0.25</v>
      </c>
      <c r="L456" s="35">
        <v>0.1</v>
      </c>
      <c r="M456" s="81">
        <f>1-(1-Table13[[#This Row],[Rabat Długoterminowy]])*(1-Table13[[#This Row],[Dodatkowy rabat kwartału (składany)]])</f>
        <v>9.9999999999999978E-2</v>
      </c>
      <c r="N456" s="52">
        <v>0</v>
      </c>
      <c r="O456" s="31">
        <f>ROUND(Table13[[#This Row],[Cena Netto Po Rabacie Długoterminowym]]*(1-Table13[[#This Row],[Rabat Podstawowy]])*(1-Table13[[#This Row],[Dodatkowy rabat kwartału (składany)]])*(1-Table13[[#This Row],[Rabat Indywidualny]]),2)</f>
        <v>15.58</v>
      </c>
      <c r="P456" s="31">
        <f>Table13[[#This Row],[Сena SKU Po Wszystkich Rabatach]]/Table13[[#This Row],[Szt/
Opak.]]</f>
        <v>7.79</v>
      </c>
      <c r="Q456" s="94" t="s">
        <v>6205</v>
      </c>
      <c r="R456" s="36" t="s">
        <v>2440</v>
      </c>
      <c r="S456" s="91">
        <f>IF(ISERROR(Table13[[#This Row],[W Inner]]),Table13[[#This Row],[W Outer]],IF(AND(Table13[[#This Row],[W Inner]]&gt;0,Table13[[#This Row],[W Inner]]&lt;&gt;"0"),Table13[[#This Row],[W Inner]],Table13[[#This Row],[W Outer]]))</f>
        <v>10</v>
      </c>
      <c r="T456" s="86"/>
      <c r="U4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6" s="49">
        <f>IF(Table13[[#This Row],[Zamówienie - Ilosc SKU '[Szt']]]=0,0,MOD(Table13[[#This Row],[Zamówienie - Ilosc SKU '[Szt']]],Table13[[#This Row],[Min. Ilość Zam. Sku]])-0.5)</f>
        <v>0</v>
      </c>
      <c r="W456" s="31">
        <f>Table13[[#This Row],[Сena SKU Po Wszystkich Rabatach]]*U456</f>
        <v>0</v>
      </c>
      <c r="X456" s="33" t="str">
        <f>IF(Table13[[#This Row],[Zamówienie - Ilosc SKU '[Szt']]]=0,"Niezamówione produkty","Zamówione produkty")</f>
        <v>Niezamówione produkty</v>
      </c>
      <c r="Y456" s="34" t="s">
        <v>90</v>
      </c>
      <c r="Z456" s="34">
        <v>10</v>
      </c>
      <c r="AA456" s="34">
        <v>280</v>
      </c>
      <c r="AB456" s="34">
        <v>2240</v>
      </c>
      <c r="AC456" s="34">
        <f>+Table13[[#This Row],[Na Palecie]]/Table13[[#This Row],[W Outer]]</f>
        <v>224</v>
      </c>
      <c r="AD456" s="34">
        <f>+Table13[[#This Row],[Na Palecie]]/Table13[[#This Row],[Na 
Warstwie]]</f>
        <v>8</v>
      </c>
      <c r="AE456" s="37" t="s">
        <v>1510</v>
      </c>
      <c r="AF456" s="37" t="s">
        <v>90</v>
      </c>
      <c r="AG456" s="37" t="s">
        <v>1511</v>
      </c>
      <c r="AH456" s="37" t="s">
        <v>1512</v>
      </c>
      <c r="AI456" s="37"/>
      <c r="AJ456" s="37" t="s">
        <v>6706</v>
      </c>
      <c r="AK456" s="37" t="s">
        <v>1499</v>
      </c>
      <c r="AL456" s="37" t="str">
        <f>_xlfn.XLOOKUP(Table13[[#This Row],[Rabat Indywidualny]],'PC2 code'!A:A,'PC2 code'!B:B,0)</f>
        <v>00</v>
      </c>
    </row>
    <row r="457" spans="1:38" ht="15.75" customHeight="1" x14ac:dyDescent="0.35">
      <c r="A457" s="73" t="s">
        <v>5697</v>
      </c>
      <c r="B457" s="73" t="str">
        <f>TEXT(Table13[[#This Row],[Kod EAN 
(Sku)]],"0000000000000")</f>
        <v>3086123249387</v>
      </c>
      <c r="C457" s="78" t="str">
        <f>IF(AND(Table13[[#This Row],[Kod EAN 
(Szt)]]&lt;&gt;0,Table13[[#This Row],[Kod EAN 
(Szt)]]&lt;&gt;"0"),TEXT(Table13[[#This Row],[Kod EAN 
(Szt)]],"0000000000000"),"")</f>
        <v>0070330509603</v>
      </c>
      <c r="D457" s="79" t="s">
        <v>1513</v>
      </c>
      <c r="E457" s="27" t="s">
        <v>7</v>
      </c>
      <c r="F457" s="28" t="s">
        <v>1496</v>
      </c>
      <c r="G457" s="29"/>
      <c r="H457" s="66">
        <v>85.58</v>
      </c>
      <c r="I457" s="67"/>
      <c r="J457" s="51">
        <f>Table13[[#This Row],[Cena Netto]]*(1-Table13[[#This Row],[Rabat Długoterminowy]])</f>
        <v>85.58</v>
      </c>
      <c r="K457" s="80">
        <f>IF(TRIM($D$8)='Payment Term'!A$1,1-(1-$D$9)*(1-2%),$D$9)</f>
        <v>0.25</v>
      </c>
      <c r="L457" s="35">
        <v>0.1</v>
      </c>
      <c r="M457" s="81">
        <f>1-(1-Table13[[#This Row],[Rabat Długoterminowy]])*(1-Table13[[#This Row],[Dodatkowy rabat kwartału (składany)]])</f>
        <v>9.9999999999999978E-2</v>
      </c>
      <c r="N457" s="52">
        <v>0</v>
      </c>
      <c r="O457" s="31">
        <f>ROUND(Table13[[#This Row],[Cena Netto Po Rabacie Długoterminowym]]*(1-Table13[[#This Row],[Rabat Podstawowy]])*(1-Table13[[#This Row],[Dodatkowy rabat kwartału (składany)]])*(1-Table13[[#This Row],[Rabat Indywidualny]]),2)</f>
        <v>57.77</v>
      </c>
      <c r="P457" s="31">
        <f>Table13[[#This Row],[Сena SKU Po Wszystkich Rabatach]]/Table13[[#This Row],[Szt/
Opak.]]</f>
        <v>5.7770000000000001</v>
      </c>
      <c r="Q457" s="94" t="s">
        <v>2440</v>
      </c>
      <c r="R457" s="36" t="s">
        <v>6200</v>
      </c>
      <c r="S457" s="91">
        <f>IF(ISERROR(Table13[[#This Row],[W Inner]]),Table13[[#This Row],[W Outer]],IF(AND(Table13[[#This Row],[W Inner]]&gt;0,Table13[[#This Row],[W Inner]]&lt;&gt;"0"),Table13[[#This Row],[W Inner]],Table13[[#This Row],[W Outer]]))</f>
        <v>12</v>
      </c>
      <c r="T457" s="86"/>
      <c r="U4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7" s="49">
        <f>IF(Table13[[#This Row],[Zamówienie - Ilosc SKU '[Szt']]]=0,0,MOD(Table13[[#This Row],[Zamówienie - Ilosc SKU '[Szt']]],Table13[[#This Row],[Min. Ilość Zam. Sku]])-0.5)</f>
        <v>0</v>
      </c>
      <c r="W457" s="31">
        <f>Table13[[#This Row],[Сena SKU Po Wszystkich Rabatach]]*U457</f>
        <v>0</v>
      </c>
      <c r="X457" s="33" t="str">
        <f>IF(Table13[[#This Row],[Zamówienie - Ilosc SKU '[Szt']]]=0,"Niezamówione produkty","Zamówione produkty")</f>
        <v>Niezamówione produkty</v>
      </c>
      <c r="Y457" s="34" t="s">
        <v>90</v>
      </c>
      <c r="Z457" s="34">
        <v>12</v>
      </c>
      <c r="AA457" s="34">
        <v>228</v>
      </c>
      <c r="AB457" s="34">
        <v>1140</v>
      </c>
      <c r="AC457" s="34">
        <f>+Table13[[#This Row],[Na Palecie]]/Table13[[#This Row],[W Outer]]</f>
        <v>95</v>
      </c>
      <c r="AD457" s="34">
        <f>+Table13[[#This Row],[Na Palecie]]/Table13[[#This Row],[Na 
Warstwie]]</f>
        <v>5</v>
      </c>
      <c r="AE457" s="37" t="s">
        <v>1514</v>
      </c>
      <c r="AF457" s="37" t="s">
        <v>1515</v>
      </c>
      <c r="AG457" s="37" t="s">
        <v>1516</v>
      </c>
      <c r="AH457" s="37" t="s">
        <v>1517</v>
      </c>
      <c r="AI457" s="37"/>
      <c r="AJ457" s="37" t="s">
        <v>6706</v>
      </c>
      <c r="AK457" s="37" t="s">
        <v>1499</v>
      </c>
      <c r="AL457" s="37" t="str">
        <f>_xlfn.XLOOKUP(Table13[[#This Row],[Rabat Indywidualny]],'PC2 code'!A:A,'PC2 code'!B:B,0)</f>
        <v>00</v>
      </c>
    </row>
    <row r="458" spans="1:38" ht="15.75" customHeight="1" x14ac:dyDescent="0.35">
      <c r="A458" s="73" t="s">
        <v>5698</v>
      </c>
      <c r="B458" s="73" t="str">
        <f>TEXT(Table13[[#This Row],[Kod EAN 
(Sku)]],"0000000000000")</f>
        <v>3086123340077</v>
      </c>
      <c r="C458" s="78" t="str">
        <f>IF(AND(Table13[[#This Row],[Kod EAN 
(Szt)]]&lt;&gt;0,Table13[[#This Row],[Kod EAN 
(Szt)]]&lt;&gt;"0"),TEXT(Table13[[#This Row],[Kod EAN 
(Szt)]],"0000000000000"),"")</f>
        <v/>
      </c>
      <c r="D458" s="79" t="s">
        <v>1525</v>
      </c>
      <c r="E458" s="27" t="s">
        <v>7</v>
      </c>
      <c r="F458" s="28" t="s">
        <v>1496</v>
      </c>
      <c r="G458" s="29"/>
      <c r="H458" s="66">
        <v>11.82</v>
      </c>
      <c r="I458" s="67"/>
      <c r="J458" s="51">
        <f>Table13[[#This Row],[Cena Netto]]*(1-Table13[[#This Row],[Rabat Długoterminowy]])</f>
        <v>11.82</v>
      </c>
      <c r="K458" s="80">
        <f>IF(TRIM($D$8)='Payment Term'!A$1,1-(1-$D$9)*(1-2%),$D$9)</f>
        <v>0.25</v>
      </c>
      <c r="L458" s="35">
        <v>0.1</v>
      </c>
      <c r="M458" s="81">
        <f>1-(1-Table13[[#This Row],[Rabat Długoterminowy]])*(1-Table13[[#This Row],[Dodatkowy rabat kwartału (składany)]])</f>
        <v>9.9999999999999978E-2</v>
      </c>
      <c r="N458" s="52">
        <v>0</v>
      </c>
      <c r="O458" s="31">
        <f>ROUND(Table13[[#This Row],[Cena Netto Po Rabacie Długoterminowym]]*(1-Table13[[#This Row],[Rabat Podstawowy]])*(1-Table13[[#This Row],[Dodatkowy rabat kwartału (składany)]])*(1-Table13[[#This Row],[Rabat Indywidualny]]),2)</f>
        <v>7.98</v>
      </c>
      <c r="P458" s="31">
        <f>Table13[[#This Row],[Сena SKU Po Wszystkich Rabatach]]/Table13[[#This Row],[Szt/
Opak.]]</f>
        <v>7.98</v>
      </c>
      <c r="Q458" s="94" t="s">
        <v>6200</v>
      </c>
      <c r="R458" s="36" t="s">
        <v>2440</v>
      </c>
      <c r="S458" s="91">
        <f>IF(ISERROR(Table13[[#This Row],[W Inner]]),Table13[[#This Row],[W Outer]],IF(AND(Table13[[#This Row],[W Inner]]&gt;0,Table13[[#This Row],[W Inner]]&lt;&gt;"0"),Table13[[#This Row],[W Inner]],Table13[[#This Row],[W Outer]]))</f>
        <v>10</v>
      </c>
      <c r="T458" s="86"/>
      <c r="U4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8" s="49">
        <f>IF(Table13[[#This Row],[Zamówienie - Ilosc SKU '[Szt']]]=0,0,MOD(Table13[[#This Row],[Zamówienie - Ilosc SKU '[Szt']]],Table13[[#This Row],[Min. Ilość Zam. Sku]])-0.5)</f>
        <v>0</v>
      </c>
      <c r="W458" s="31">
        <f>Table13[[#This Row],[Сena SKU Po Wszystkich Rabatach]]*U458</f>
        <v>0</v>
      </c>
      <c r="X458" s="33" t="str">
        <f>IF(Table13[[#This Row],[Zamówienie - Ilosc SKU '[Szt']]]=0,"Niezamówione produkty","Zamówione produkty")</f>
        <v>Niezamówione produkty</v>
      </c>
      <c r="Y458" s="34" t="s">
        <v>90</v>
      </c>
      <c r="Z458" s="34">
        <v>10</v>
      </c>
      <c r="AA458" s="34">
        <v>280</v>
      </c>
      <c r="AB458" s="34">
        <v>2520</v>
      </c>
      <c r="AC458" s="34">
        <f>+Table13[[#This Row],[Na Palecie]]/Table13[[#This Row],[W Outer]]</f>
        <v>252</v>
      </c>
      <c r="AD458" s="34">
        <f>+Table13[[#This Row],[Na Palecie]]/Table13[[#This Row],[Na 
Warstwie]]</f>
        <v>9</v>
      </c>
      <c r="AE458" s="37" t="s">
        <v>1526</v>
      </c>
      <c r="AF458" s="37" t="s">
        <v>90</v>
      </c>
      <c r="AG458" s="37" t="s">
        <v>1527</v>
      </c>
      <c r="AH458" s="37" t="s">
        <v>6556</v>
      </c>
      <c r="AI458" s="37"/>
      <c r="AJ458" s="37" t="s">
        <v>6706</v>
      </c>
      <c r="AK458" s="37" t="s">
        <v>1499</v>
      </c>
      <c r="AL458" s="37" t="str">
        <f>_xlfn.XLOOKUP(Table13[[#This Row],[Rabat Indywidualny]],'PC2 code'!A:A,'PC2 code'!B:B,0)</f>
        <v>00</v>
      </c>
    </row>
    <row r="459" spans="1:38" ht="15.75" customHeight="1" x14ac:dyDescent="0.35">
      <c r="A459" s="73" t="s">
        <v>5699</v>
      </c>
      <c r="B459" s="73" t="str">
        <f>TEXT(Table13[[#This Row],[Kod EAN 
(Sku)]],"0000000000000")</f>
        <v>0000000000000</v>
      </c>
      <c r="C459" s="78" t="str">
        <f>IF(AND(Table13[[#This Row],[Kod EAN 
(Szt)]]&lt;&gt;0,Table13[[#This Row],[Kod EAN 
(Szt)]]&lt;&gt;"0"),TEXT(Table13[[#This Row],[Kod EAN 
(Szt)]],"0000000000000"),"")</f>
        <v>3086123331273</v>
      </c>
      <c r="D459" s="79" t="s">
        <v>1528</v>
      </c>
      <c r="E459" s="27" t="s">
        <v>7</v>
      </c>
      <c r="F459" s="28" t="s">
        <v>1496</v>
      </c>
      <c r="G459" s="29"/>
      <c r="H459" s="66">
        <v>85.58</v>
      </c>
      <c r="I459" s="67"/>
      <c r="J459" s="51">
        <f>Table13[[#This Row],[Cena Netto]]*(1-Table13[[#This Row],[Rabat Długoterminowy]])</f>
        <v>85.58</v>
      </c>
      <c r="K459" s="80">
        <f>IF(TRIM($D$8)='Payment Term'!A$1,1-(1-$D$9)*(1-2%),$D$9)</f>
        <v>0.25</v>
      </c>
      <c r="L459" s="35">
        <v>0.1</v>
      </c>
      <c r="M459" s="81">
        <f>1-(1-Table13[[#This Row],[Rabat Długoterminowy]])*(1-Table13[[#This Row],[Dodatkowy rabat kwartału (składany)]])</f>
        <v>9.9999999999999978E-2</v>
      </c>
      <c r="N459" s="52">
        <v>0</v>
      </c>
      <c r="O459" s="31">
        <f>ROUND(Table13[[#This Row],[Cena Netto Po Rabacie Długoterminowym]]*(1-Table13[[#This Row],[Rabat Podstawowy]])*(1-Table13[[#This Row],[Dodatkowy rabat kwartału (składany)]])*(1-Table13[[#This Row],[Rabat Indywidualny]]),2)</f>
        <v>57.77</v>
      </c>
      <c r="P459" s="31">
        <f>Table13[[#This Row],[Сena SKU Po Wszystkich Rabatach]]/Table13[[#This Row],[Szt/
Opak.]]</f>
        <v>5.7770000000000001</v>
      </c>
      <c r="Q459" s="94" t="s">
        <v>2440</v>
      </c>
      <c r="R459" s="36" t="s">
        <v>6200</v>
      </c>
      <c r="S459" s="91">
        <f>IF(ISERROR(Table13[[#This Row],[W Inner]]),Table13[[#This Row],[W Outer]],IF(AND(Table13[[#This Row],[W Inner]]&gt;0,Table13[[#This Row],[W Inner]]&lt;&gt;"0"),Table13[[#This Row],[W Inner]],Table13[[#This Row],[W Outer]]))</f>
        <v>12</v>
      </c>
      <c r="T459" s="86"/>
      <c r="U4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59" s="49">
        <f>IF(Table13[[#This Row],[Zamówienie - Ilosc SKU '[Szt']]]=0,0,MOD(Table13[[#This Row],[Zamówienie - Ilosc SKU '[Szt']]],Table13[[#This Row],[Min. Ilość Zam. Sku]])-0.5)</f>
        <v>0</v>
      </c>
      <c r="W459" s="31">
        <f>Table13[[#This Row],[Сena SKU Po Wszystkich Rabatach]]*U459</f>
        <v>0</v>
      </c>
      <c r="X459" s="33" t="str">
        <f>IF(Table13[[#This Row],[Zamówienie - Ilosc SKU '[Szt']]]=0,"Niezamówione produkty","Zamówione produkty")</f>
        <v>Niezamówione produkty</v>
      </c>
      <c r="Y459" s="34" t="s">
        <v>90</v>
      </c>
      <c r="Z459" s="34">
        <v>12</v>
      </c>
      <c r="AA459" s="34">
        <v>144</v>
      </c>
      <c r="AB459" s="34">
        <v>864</v>
      </c>
      <c r="AC459" s="34">
        <f>+Table13[[#This Row],[Na Palecie]]/Table13[[#This Row],[W Outer]]</f>
        <v>72</v>
      </c>
      <c r="AD459" s="34">
        <f>+Table13[[#This Row],[Na Palecie]]/Table13[[#This Row],[Na 
Warstwie]]</f>
        <v>6</v>
      </c>
      <c r="AE459" s="37"/>
      <c r="AF459" s="37" t="s">
        <v>1529</v>
      </c>
      <c r="AG459" s="37" t="s">
        <v>1530</v>
      </c>
      <c r="AH459" s="37" t="s">
        <v>1531</v>
      </c>
      <c r="AI459" s="37"/>
      <c r="AJ459" s="37" t="s">
        <v>6706</v>
      </c>
      <c r="AK459" s="37" t="s">
        <v>1499</v>
      </c>
      <c r="AL459" s="37" t="str">
        <f>_xlfn.XLOOKUP(Table13[[#This Row],[Rabat Indywidualny]],'PC2 code'!A:A,'PC2 code'!B:B,0)</f>
        <v>00</v>
      </c>
    </row>
    <row r="460" spans="1:38" ht="15.75" customHeight="1" x14ac:dyDescent="0.35">
      <c r="A460" s="73" t="s">
        <v>5700</v>
      </c>
      <c r="B460" s="73" t="str">
        <f>TEXT(Table13[[#This Row],[Kod EAN 
(Sku)]],"0000000000000")</f>
        <v>3086126101361</v>
      </c>
      <c r="C460" s="78" t="str">
        <f>IF(AND(Table13[[#This Row],[Kod EAN 
(Szt)]]&lt;&gt;0,Table13[[#This Row],[Kod EAN 
(Szt)]]&lt;&gt;"0"),TEXT(Table13[[#This Row],[Kod EAN 
(Szt)]],"0000000000000"),"")</f>
        <v/>
      </c>
      <c r="D460" s="79" t="s">
        <v>6114</v>
      </c>
      <c r="E460" s="27" t="s">
        <v>7</v>
      </c>
      <c r="F460" s="28" t="s">
        <v>1496</v>
      </c>
      <c r="G460" s="29"/>
      <c r="H460" s="66">
        <v>11.82</v>
      </c>
      <c r="I460" s="67"/>
      <c r="J460" s="51">
        <f>Table13[[#This Row],[Cena Netto]]*(1-Table13[[#This Row],[Rabat Długoterminowy]])</f>
        <v>11.82</v>
      </c>
      <c r="K460" s="80">
        <f>IF(TRIM($D$8)='Payment Term'!A$1,1-(1-$D$9)*(1-2%),$D$9)</f>
        <v>0.25</v>
      </c>
      <c r="L460" s="35">
        <v>0.1</v>
      </c>
      <c r="M460" s="81">
        <f>1-(1-Table13[[#This Row],[Rabat Długoterminowy]])*(1-Table13[[#This Row],[Dodatkowy rabat kwartału (składany)]])</f>
        <v>9.9999999999999978E-2</v>
      </c>
      <c r="N460" s="52">
        <v>0</v>
      </c>
      <c r="O460" s="31">
        <f>ROUND(Table13[[#This Row],[Cena Netto Po Rabacie Długoterminowym]]*(1-Table13[[#This Row],[Rabat Podstawowy]])*(1-Table13[[#This Row],[Dodatkowy rabat kwartału (składany)]])*(1-Table13[[#This Row],[Rabat Indywidualny]]),2)</f>
        <v>7.98</v>
      </c>
      <c r="P460" s="31">
        <f>Table13[[#This Row],[Сena SKU Po Wszystkich Rabatach]]/Table13[[#This Row],[Szt/
Opak.]]</f>
        <v>7.98</v>
      </c>
      <c r="Q460" s="94" t="s">
        <v>6200</v>
      </c>
      <c r="R460" s="36" t="s">
        <v>2440</v>
      </c>
      <c r="S460" s="91">
        <f>IF(ISERROR(Table13[[#This Row],[W Inner]]),Table13[[#This Row],[W Outer]],IF(AND(Table13[[#This Row],[W Inner]]&gt;0,Table13[[#This Row],[W Inner]]&lt;&gt;"0"),Table13[[#This Row],[W Inner]],Table13[[#This Row],[W Outer]]))</f>
        <v>10</v>
      </c>
      <c r="T460" s="86"/>
      <c r="U4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0" s="49">
        <f>IF(Table13[[#This Row],[Zamówienie - Ilosc SKU '[Szt']]]=0,0,MOD(Table13[[#This Row],[Zamówienie - Ilosc SKU '[Szt']]],Table13[[#This Row],[Min. Ilość Zam. Sku]])-0.5)</f>
        <v>0</v>
      </c>
      <c r="W460" s="31">
        <f>Table13[[#This Row],[Сena SKU Po Wszystkich Rabatach]]*U460</f>
        <v>0</v>
      </c>
      <c r="X460" s="33" t="str">
        <f>IF(Table13[[#This Row],[Zamówienie - Ilosc SKU '[Szt']]]=0,"Niezamówione produkty","Zamówione produkty")</f>
        <v>Niezamówione produkty</v>
      </c>
      <c r="Y460" s="34" t="s">
        <v>90</v>
      </c>
      <c r="Z460" s="34">
        <v>10</v>
      </c>
      <c r="AA460" s="34">
        <v>280</v>
      </c>
      <c r="AB460" s="34">
        <v>2520</v>
      </c>
      <c r="AC460" s="34">
        <f>+Table13[[#This Row],[Na Palecie]]/Table13[[#This Row],[W Outer]]</f>
        <v>252</v>
      </c>
      <c r="AD460" s="34">
        <f>+Table13[[#This Row],[Na Palecie]]/Table13[[#This Row],[Na 
Warstwie]]</f>
        <v>9</v>
      </c>
      <c r="AE460" s="37" t="s">
        <v>1545</v>
      </c>
      <c r="AF460" s="37" t="s">
        <v>90</v>
      </c>
      <c r="AG460" s="37" t="s">
        <v>1546</v>
      </c>
      <c r="AH460" s="37" t="s">
        <v>6557</v>
      </c>
      <c r="AI460" s="37"/>
      <c r="AJ460" s="37" t="s">
        <v>6706</v>
      </c>
      <c r="AK460" s="37" t="s">
        <v>1499</v>
      </c>
      <c r="AL460" s="37" t="str">
        <f>_xlfn.XLOOKUP(Table13[[#This Row],[Rabat Indywidualny]],'PC2 code'!A:A,'PC2 code'!B:B,0)</f>
        <v>00</v>
      </c>
    </row>
    <row r="461" spans="1:38" ht="15.75" customHeight="1" x14ac:dyDescent="0.35">
      <c r="A461" s="73" t="s">
        <v>5701</v>
      </c>
      <c r="B461" s="73" t="str">
        <f>TEXT(Table13[[#This Row],[Kod EAN 
(Sku)]],"0000000000000")</f>
        <v>3086126101385</v>
      </c>
      <c r="C461" s="78" t="str">
        <f>IF(AND(Table13[[#This Row],[Kod EAN 
(Szt)]]&lt;&gt;0,Table13[[#This Row],[Kod EAN 
(Szt)]]&lt;&gt;"0"),TEXT(Table13[[#This Row],[Kod EAN 
(Szt)]],"0000000000000"),"")</f>
        <v>3086126101392</v>
      </c>
      <c r="D461" s="79" t="s">
        <v>6115</v>
      </c>
      <c r="E461" s="27" t="s">
        <v>7</v>
      </c>
      <c r="F461" s="28" t="s">
        <v>1496</v>
      </c>
      <c r="G461" s="29"/>
      <c r="H461" s="66">
        <v>85.58</v>
      </c>
      <c r="I461" s="67"/>
      <c r="J461" s="51">
        <f>Table13[[#This Row],[Cena Netto]]*(1-Table13[[#This Row],[Rabat Długoterminowy]])</f>
        <v>85.58</v>
      </c>
      <c r="K461" s="80">
        <f>IF(TRIM($D$8)='Payment Term'!A$1,1-(1-$D$9)*(1-2%),$D$9)</f>
        <v>0.25</v>
      </c>
      <c r="L461" s="35">
        <v>0.1</v>
      </c>
      <c r="M461" s="81">
        <f>1-(1-Table13[[#This Row],[Rabat Długoterminowy]])*(1-Table13[[#This Row],[Dodatkowy rabat kwartału (składany)]])</f>
        <v>9.9999999999999978E-2</v>
      </c>
      <c r="N461" s="52">
        <v>0</v>
      </c>
      <c r="O461" s="31">
        <f>ROUND(Table13[[#This Row],[Cena Netto Po Rabacie Długoterminowym]]*(1-Table13[[#This Row],[Rabat Podstawowy]])*(1-Table13[[#This Row],[Dodatkowy rabat kwartału (składany)]])*(1-Table13[[#This Row],[Rabat Indywidualny]]),2)</f>
        <v>57.77</v>
      </c>
      <c r="P461" s="31">
        <f>Table13[[#This Row],[Сena SKU Po Wszystkich Rabatach]]/Table13[[#This Row],[Szt/
Opak.]]</f>
        <v>5.7770000000000001</v>
      </c>
      <c r="Q461" s="94" t="s">
        <v>2440</v>
      </c>
      <c r="R461" s="36" t="s">
        <v>6200</v>
      </c>
      <c r="S461" s="91">
        <f>IF(ISERROR(Table13[[#This Row],[W Inner]]),Table13[[#This Row],[W Outer]],IF(AND(Table13[[#This Row],[W Inner]]&gt;0,Table13[[#This Row],[W Inner]]&lt;&gt;"0"),Table13[[#This Row],[W Inner]],Table13[[#This Row],[W Outer]]))</f>
        <v>12</v>
      </c>
      <c r="T461" s="86"/>
      <c r="U4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1" s="49">
        <f>IF(Table13[[#This Row],[Zamówienie - Ilosc SKU '[Szt']]]=0,0,MOD(Table13[[#This Row],[Zamówienie - Ilosc SKU '[Szt']]],Table13[[#This Row],[Min. Ilość Zam. Sku]])-0.5)</f>
        <v>0</v>
      </c>
      <c r="W461" s="31">
        <f>Table13[[#This Row],[Сena SKU Po Wszystkich Rabatach]]*U461</f>
        <v>0</v>
      </c>
      <c r="X461" s="33" t="str">
        <f>IF(Table13[[#This Row],[Zamówienie - Ilosc SKU '[Szt']]]=0,"Niezamówione produkty","Zamówione produkty")</f>
        <v>Niezamówione produkty</v>
      </c>
      <c r="Y461" s="34" t="s">
        <v>90</v>
      </c>
      <c r="Z461" s="34">
        <v>12</v>
      </c>
      <c r="AA461" s="34">
        <v>72</v>
      </c>
      <c r="AB461" s="34">
        <v>432</v>
      </c>
      <c r="AC461" s="34">
        <f>+Table13[[#This Row],[Na Palecie]]/Table13[[#This Row],[W Outer]]</f>
        <v>36</v>
      </c>
      <c r="AD461" s="34">
        <f>+Table13[[#This Row],[Na Palecie]]/Table13[[#This Row],[Na 
Warstwie]]</f>
        <v>6</v>
      </c>
      <c r="AE461" s="37" t="s">
        <v>1547</v>
      </c>
      <c r="AF461" s="37" t="s">
        <v>1548</v>
      </c>
      <c r="AG461" s="37" t="s">
        <v>1549</v>
      </c>
      <c r="AH461" s="37" t="s">
        <v>1550</v>
      </c>
      <c r="AI461" s="37"/>
      <c r="AJ461" s="37" t="s">
        <v>6706</v>
      </c>
      <c r="AK461" s="37" t="s">
        <v>1499</v>
      </c>
      <c r="AL461" s="37" t="str">
        <f>_xlfn.XLOOKUP(Table13[[#This Row],[Rabat Indywidualny]],'PC2 code'!A:A,'PC2 code'!B:B,0)</f>
        <v>00</v>
      </c>
    </row>
    <row r="462" spans="1:38" ht="15.75" customHeight="1" x14ac:dyDescent="0.35">
      <c r="A462" s="73" t="s">
        <v>5702</v>
      </c>
      <c r="B462" s="73" t="str">
        <f>TEXT(Table13[[#This Row],[Kod EAN 
(Sku)]],"0000000000000")</f>
        <v>3086126600239</v>
      </c>
      <c r="C462" s="78" t="str">
        <f>IF(AND(Table13[[#This Row],[Kod EAN 
(Szt)]]&lt;&gt;0,Table13[[#This Row],[Kod EAN 
(Szt)]]&lt;&gt;"0"),TEXT(Table13[[#This Row],[Kod EAN 
(Szt)]],"0000000000000"),"")</f>
        <v/>
      </c>
      <c r="D462" s="79" t="s">
        <v>1518</v>
      </c>
      <c r="E462" s="27" t="s">
        <v>7</v>
      </c>
      <c r="F462" s="28" t="s">
        <v>1496</v>
      </c>
      <c r="G462" s="29"/>
      <c r="H462" s="66">
        <v>11.82</v>
      </c>
      <c r="I462" s="67"/>
      <c r="J462" s="51">
        <f>Table13[[#This Row],[Cena Netto]]*(1-Table13[[#This Row],[Rabat Długoterminowy]])</f>
        <v>11.82</v>
      </c>
      <c r="K462" s="80">
        <f>IF(TRIM($D$8)='Payment Term'!A$1,1-(1-$D$9)*(1-2%),$D$9)</f>
        <v>0.25</v>
      </c>
      <c r="L462" s="35">
        <v>0.1</v>
      </c>
      <c r="M462" s="81">
        <f>1-(1-Table13[[#This Row],[Rabat Długoterminowy]])*(1-Table13[[#This Row],[Dodatkowy rabat kwartału (składany)]])</f>
        <v>9.9999999999999978E-2</v>
      </c>
      <c r="N462" s="52">
        <v>0</v>
      </c>
      <c r="O462" s="31">
        <f>ROUND(Table13[[#This Row],[Cena Netto Po Rabacie Długoterminowym]]*(1-Table13[[#This Row],[Rabat Podstawowy]])*(1-Table13[[#This Row],[Dodatkowy rabat kwartału (składany)]])*(1-Table13[[#This Row],[Rabat Indywidualny]]),2)</f>
        <v>7.98</v>
      </c>
      <c r="P462" s="31">
        <f>Table13[[#This Row],[Сena SKU Po Wszystkich Rabatach]]/Table13[[#This Row],[Szt/
Opak.]]</f>
        <v>7.98</v>
      </c>
      <c r="Q462" s="94" t="s">
        <v>6200</v>
      </c>
      <c r="R462" s="36" t="s">
        <v>2440</v>
      </c>
      <c r="S462" s="91">
        <f>IF(ISERROR(Table13[[#This Row],[W Inner]]),Table13[[#This Row],[W Outer]],IF(AND(Table13[[#This Row],[W Inner]]&gt;0,Table13[[#This Row],[W Inner]]&lt;&gt;"0"),Table13[[#This Row],[W Inner]],Table13[[#This Row],[W Outer]]))</f>
        <v>10</v>
      </c>
      <c r="T462" s="86"/>
      <c r="U4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2" s="49">
        <f>IF(Table13[[#This Row],[Zamówienie - Ilosc SKU '[Szt']]]=0,0,MOD(Table13[[#This Row],[Zamówienie - Ilosc SKU '[Szt']]],Table13[[#This Row],[Min. Ilość Zam. Sku]])-0.5)</f>
        <v>0</v>
      </c>
      <c r="W462" s="31">
        <f>Table13[[#This Row],[Сena SKU Po Wszystkich Rabatach]]*U462</f>
        <v>0</v>
      </c>
      <c r="X462" s="33" t="str">
        <f>IF(Table13[[#This Row],[Zamówienie - Ilosc SKU '[Szt']]]=0,"Niezamówione produkty","Zamówione produkty")</f>
        <v>Niezamówione produkty</v>
      </c>
      <c r="Y462" s="34" t="s">
        <v>90</v>
      </c>
      <c r="Z462" s="34">
        <v>10</v>
      </c>
      <c r="AA462" s="34">
        <v>280</v>
      </c>
      <c r="AB462" s="34">
        <v>2520</v>
      </c>
      <c r="AC462" s="34">
        <f>+Table13[[#This Row],[Na Palecie]]/Table13[[#This Row],[W Outer]]</f>
        <v>252</v>
      </c>
      <c r="AD462" s="34">
        <f>+Table13[[#This Row],[Na Palecie]]/Table13[[#This Row],[Na 
Warstwie]]</f>
        <v>9</v>
      </c>
      <c r="AE462" s="37" t="s">
        <v>1519</v>
      </c>
      <c r="AF462" s="37" t="s">
        <v>90</v>
      </c>
      <c r="AG462" s="37" t="s">
        <v>1520</v>
      </c>
      <c r="AH462" s="37" t="s">
        <v>6558</v>
      </c>
      <c r="AI462" s="37"/>
      <c r="AJ462" s="37" t="s">
        <v>6706</v>
      </c>
      <c r="AK462" s="37" t="s">
        <v>1499</v>
      </c>
      <c r="AL462" s="37" t="str">
        <f>_xlfn.XLOOKUP(Table13[[#This Row],[Rabat Indywidualny]],'PC2 code'!A:A,'PC2 code'!B:B,0)</f>
        <v>00</v>
      </c>
    </row>
    <row r="463" spans="1:38" ht="15.75" customHeight="1" x14ac:dyDescent="0.35">
      <c r="A463" s="73" t="s">
        <v>5703</v>
      </c>
      <c r="B463" s="73" t="str">
        <f>TEXT(Table13[[#This Row],[Kod EAN 
(Sku)]],"0000000000000")</f>
        <v>3086123120051</v>
      </c>
      <c r="C463" s="78" t="str">
        <f>IF(AND(Table13[[#This Row],[Kod EAN 
(Szt)]]&lt;&gt;0,Table13[[#This Row],[Kod EAN 
(Szt)]]&lt;&gt;"0"),TEXT(Table13[[#This Row],[Kod EAN 
(Szt)]],"0000000000000"),"")</f>
        <v/>
      </c>
      <c r="D463" s="79" t="s">
        <v>1521</v>
      </c>
      <c r="E463" s="27" t="s">
        <v>7</v>
      </c>
      <c r="F463" s="28" t="s">
        <v>1496</v>
      </c>
      <c r="G463" s="29"/>
      <c r="H463" s="66">
        <v>85.58</v>
      </c>
      <c r="I463" s="67"/>
      <c r="J463" s="51">
        <f>Table13[[#This Row],[Cena Netto]]*(1-Table13[[#This Row],[Rabat Długoterminowy]])</f>
        <v>85.58</v>
      </c>
      <c r="K463" s="80">
        <f>IF(TRIM($D$8)='Payment Term'!A$1,1-(1-$D$9)*(1-2%),$D$9)</f>
        <v>0.25</v>
      </c>
      <c r="L463" s="35">
        <v>0.1</v>
      </c>
      <c r="M463" s="81">
        <f>1-(1-Table13[[#This Row],[Rabat Długoterminowy]])*(1-Table13[[#This Row],[Dodatkowy rabat kwartału (składany)]])</f>
        <v>9.9999999999999978E-2</v>
      </c>
      <c r="N463" s="52">
        <v>0</v>
      </c>
      <c r="O463" s="31">
        <f>ROUND(Table13[[#This Row],[Cena Netto Po Rabacie Długoterminowym]]*(1-Table13[[#This Row],[Rabat Podstawowy]])*(1-Table13[[#This Row],[Dodatkowy rabat kwartału (składany)]])*(1-Table13[[#This Row],[Rabat Indywidualny]]),2)</f>
        <v>57.77</v>
      </c>
      <c r="P463" s="31">
        <f>Table13[[#This Row],[Сena SKU Po Wszystkich Rabatach]]/Table13[[#This Row],[Szt/
Opak.]]</f>
        <v>5.7770000000000001</v>
      </c>
      <c r="Q463" s="94" t="s">
        <v>2440</v>
      </c>
      <c r="R463" s="36" t="s">
        <v>6200</v>
      </c>
      <c r="S463" s="91">
        <f>IF(ISERROR(Table13[[#This Row],[W Inner]]),Table13[[#This Row],[W Outer]],IF(AND(Table13[[#This Row],[W Inner]]&gt;0,Table13[[#This Row],[W Inner]]&lt;&gt;"0"),Table13[[#This Row],[W Inner]],Table13[[#This Row],[W Outer]]))</f>
        <v>10</v>
      </c>
      <c r="T463" s="86"/>
      <c r="U4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3" s="49">
        <f>IF(Table13[[#This Row],[Zamówienie - Ilosc SKU '[Szt']]]=0,0,MOD(Table13[[#This Row],[Zamówienie - Ilosc SKU '[Szt']]],Table13[[#This Row],[Min. Ilość Zam. Sku]])-0.5)</f>
        <v>0</v>
      </c>
      <c r="W463" s="31">
        <f>Table13[[#This Row],[Сena SKU Po Wszystkich Rabatach]]*U463</f>
        <v>0</v>
      </c>
      <c r="X463" s="33" t="str">
        <f>IF(Table13[[#This Row],[Zamówienie - Ilosc SKU '[Szt']]]=0,"Niezamówione produkty","Zamówione produkty")</f>
        <v>Niezamówione produkty</v>
      </c>
      <c r="Y463" s="34" t="s">
        <v>90</v>
      </c>
      <c r="Z463" s="34">
        <v>10</v>
      </c>
      <c r="AA463" s="34">
        <v>240</v>
      </c>
      <c r="AB463" s="34">
        <v>1440</v>
      </c>
      <c r="AC463" s="34">
        <f>+Table13[[#This Row],[Na Palecie]]/Table13[[#This Row],[W Outer]]</f>
        <v>144</v>
      </c>
      <c r="AD463" s="34">
        <f>+Table13[[#This Row],[Na Palecie]]/Table13[[#This Row],[Na 
Warstwie]]</f>
        <v>6</v>
      </c>
      <c r="AE463" s="37" t="s">
        <v>1522</v>
      </c>
      <c r="AF463" s="37" t="s">
        <v>90</v>
      </c>
      <c r="AG463" s="37" t="s">
        <v>1523</v>
      </c>
      <c r="AH463" s="37" t="s">
        <v>1524</v>
      </c>
      <c r="AI463" s="37"/>
      <c r="AJ463" s="37" t="s">
        <v>6706</v>
      </c>
      <c r="AK463" s="37" t="s">
        <v>1499</v>
      </c>
      <c r="AL463" s="37" t="str">
        <f>_xlfn.XLOOKUP(Table13[[#This Row],[Rabat Indywidualny]],'PC2 code'!A:A,'PC2 code'!B:B,0)</f>
        <v>00</v>
      </c>
    </row>
    <row r="464" spans="1:38" ht="15.75" customHeight="1" x14ac:dyDescent="0.35">
      <c r="A464" s="73" t="s">
        <v>5704</v>
      </c>
      <c r="B464" s="73" t="str">
        <f>TEXT(Table13[[#This Row],[Kod EAN 
(Sku)]],"0000000000000")</f>
        <v>3086123120044</v>
      </c>
      <c r="C464" s="78" t="str">
        <f>IF(AND(Table13[[#This Row],[Kod EAN 
(Szt)]]&lt;&gt;0,Table13[[#This Row],[Kod EAN 
(Szt)]]&lt;&gt;"0"),TEXT(Table13[[#This Row],[Kod EAN 
(Szt)]],"0000000000000"),"")</f>
        <v>0070330513952</v>
      </c>
      <c r="D464" s="79" t="s">
        <v>6116</v>
      </c>
      <c r="E464" s="27" t="s">
        <v>7</v>
      </c>
      <c r="F464" s="28" t="s">
        <v>1496</v>
      </c>
      <c r="G464" s="29"/>
      <c r="H464" s="66">
        <v>85.58</v>
      </c>
      <c r="I464" s="67"/>
      <c r="J464" s="51">
        <f>Table13[[#This Row],[Cena Netto]]*(1-Table13[[#This Row],[Rabat Długoterminowy]])</f>
        <v>85.58</v>
      </c>
      <c r="K464" s="80">
        <f>IF(TRIM($D$8)='Payment Term'!A$1,1-(1-$D$9)*(1-2%),$D$9)</f>
        <v>0.25</v>
      </c>
      <c r="L464" s="35">
        <v>0.1</v>
      </c>
      <c r="M464" s="81">
        <f>1-(1-Table13[[#This Row],[Rabat Długoterminowy]])*(1-Table13[[#This Row],[Dodatkowy rabat kwartału (składany)]])</f>
        <v>9.9999999999999978E-2</v>
      </c>
      <c r="N464" s="52">
        <v>0</v>
      </c>
      <c r="O464" s="31">
        <f>ROUND(Table13[[#This Row],[Cena Netto Po Rabacie Długoterminowym]]*(1-Table13[[#This Row],[Rabat Podstawowy]])*(1-Table13[[#This Row],[Dodatkowy rabat kwartału (składany)]])*(1-Table13[[#This Row],[Rabat Indywidualny]]),2)</f>
        <v>57.77</v>
      </c>
      <c r="P464" s="31">
        <f>Table13[[#This Row],[Сena SKU Po Wszystkich Rabatach]]/Table13[[#This Row],[Szt/
Opak.]]</f>
        <v>5.7770000000000001</v>
      </c>
      <c r="Q464" s="94" t="s">
        <v>2440</v>
      </c>
      <c r="R464" s="36" t="s">
        <v>6200</v>
      </c>
      <c r="S464" s="91">
        <f>IF(ISERROR(Table13[[#This Row],[W Inner]]),Table13[[#This Row],[W Outer]],IF(AND(Table13[[#This Row],[W Inner]]&gt;0,Table13[[#This Row],[W Inner]]&lt;&gt;"0"),Table13[[#This Row],[W Inner]],Table13[[#This Row],[W Outer]]))</f>
        <v>10</v>
      </c>
      <c r="T464" s="86"/>
      <c r="U4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4" s="49">
        <f>IF(Table13[[#This Row],[Zamówienie - Ilosc SKU '[Szt']]]=0,0,MOD(Table13[[#This Row],[Zamówienie - Ilosc SKU '[Szt']]],Table13[[#This Row],[Min. Ilość Zam. Sku]])-0.5)</f>
        <v>0</v>
      </c>
      <c r="W464" s="31">
        <f>Table13[[#This Row],[Сena SKU Po Wszystkich Rabatach]]*U464</f>
        <v>0</v>
      </c>
      <c r="X464" s="33" t="str">
        <f>IF(Table13[[#This Row],[Zamówienie - Ilosc SKU '[Szt']]]=0,"Niezamówione produkty","Zamówione produkty")</f>
        <v>Niezamówione produkty</v>
      </c>
      <c r="Y464" s="34" t="s">
        <v>90</v>
      </c>
      <c r="Z464" s="34">
        <v>10</v>
      </c>
      <c r="AA464" s="34">
        <v>240</v>
      </c>
      <c r="AB464" s="34">
        <v>1440</v>
      </c>
      <c r="AC464" s="34">
        <f>+Table13[[#This Row],[Na Palecie]]/Table13[[#This Row],[W Outer]]</f>
        <v>144</v>
      </c>
      <c r="AD464" s="34">
        <f>+Table13[[#This Row],[Na Palecie]]/Table13[[#This Row],[Na 
Warstwie]]</f>
        <v>6</v>
      </c>
      <c r="AE464" s="37" t="s">
        <v>6286</v>
      </c>
      <c r="AF464" s="37" t="s">
        <v>6332</v>
      </c>
      <c r="AG464" s="37" t="s">
        <v>6559</v>
      </c>
      <c r="AH464" s="37" t="s">
        <v>6560</v>
      </c>
      <c r="AI464" s="37"/>
      <c r="AJ464" s="37" t="s">
        <v>6706</v>
      </c>
      <c r="AK464" s="37" t="s">
        <v>1499</v>
      </c>
      <c r="AL464" s="37" t="str">
        <f>_xlfn.XLOOKUP(Table13[[#This Row],[Rabat Indywidualny]],'PC2 code'!A:A,'PC2 code'!B:B,0)</f>
        <v>00</v>
      </c>
    </row>
    <row r="465" spans="1:38" ht="15.75" customHeight="1" x14ac:dyDescent="0.35">
      <c r="A465" s="73" t="s">
        <v>5705</v>
      </c>
      <c r="B465" s="73" t="str">
        <f>TEXT(Table13[[#This Row],[Kod EAN 
(Sku)]],"0000000000000")</f>
        <v>0070330510340</v>
      </c>
      <c r="C465" s="78" t="str">
        <f>IF(AND(Table13[[#This Row],[Kod EAN 
(Szt)]]&lt;&gt;0,Table13[[#This Row],[Kod EAN 
(Szt)]]&lt;&gt;"0"),TEXT(Table13[[#This Row],[Kod EAN 
(Szt)]],"0000000000000"),"")</f>
        <v/>
      </c>
      <c r="D465" s="79" t="s">
        <v>1532</v>
      </c>
      <c r="E465" s="27" t="s">
        <v>7</v>
      </c>
      <c r="F465" s="28" t="s">
        <v>1496</v>
      </c>
      <c r="G465" s="29"/>
      <c r="H465" s="66">
        <v>14.65</v>
      </c>
      <c r="I465" s="67"/>
      <c r="J465" s="51">
        <f>Table13[[#This Row],[Cena Netto]]*(1-Table13[[#This Row],[Rabat Długoterminowy]])</f>
        <v>14.65</v>
      </c>
      <c r="K465" s="80">
        <f>IF(TRIM($D$8)='Payment Term'!A$1,1-(1-$D$9)*(1-2%),$D$9)</f>
        <v>0.25</v>
      </c>
      <c r="L465" s="35">
        <v>0.1</v>
      </c>
      <c r="M465" s="81">
        <f>1-(1-Table13[[#This Row],[Rabat Długoterminowy]])*(1-Table13[[#This Row],[Dodatkowy rabat kwartału (składany)]])</f>
        <v>9.9999999999999978E-2</v>
      </c>
      <c r="N465" s="52">
        <v>0</v>
      </c>
      <c r="O465" s="31">
        <f>ROUND(Table13[[#This Row],[Cena Netto Po Rabacie Długoterminowym]]*(1-Table13[[#This Row],[Rabat Podstawowy]])*(1-Table13[[#This Row],[Dodatkowy rabat kwartału (składany)]])*(1-Table13[[#This Row],[Rabat Indywidualny]]),2)</f>
        <v>9.89</v>
      </c>
      <c r="P465" s="31">
        <f>Table13[[#This Row],[Сena SKU Po Wszystkich Rabatach]]/Table13[[#This Row],[Szt/
Opak.]]</f>
        <v>9.89</v>
      </c>
      <c r="Q465" s="94" t="s">
        <v>6200</v>
      </c>
      <c r="R465" s="36" t="s">
        <v>2440</v>
      </c>
      <c r="S465" s="91">
        <f>IF(ISERROR(Table13[[#This Row],[W Inner]]),Table13[[#This Row],[W Outer]],IF(AND(Table13[[#This Row],[W Inner]]&gt;0,Table13[[#This Row],[W Inner]]&lt;&gt;"0"),Table13[[#This Row],[W Inner]],Table13[[#This Row],[W Outer]]))</f>
        <v>10</v>
      </c>
      <c r="T465" s="86"/>
      <c r="U4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5" s="49">
        <f>IF(Table13[[#This Row],[Zamówienie - Ilosc SKU '[Szt']]]=0,0,MOD(Table13[[#This Row],[Zamówienie - Ilosc SKU '[Szt']]],Table13[[#This Row],[Min. Ilość Zam. Sku]])-0.5)</f>
        <v>0</v>
      </c>
      <c r="W465" s="31">
        <f>Table13[[#This Row],[Сena SKU Po Wszystkich Rabatach]]*U465</f>
        <v>0</v>
      </c>
      <c r="X465" s="33" t="str">
        <f>IF(Table13[[#This Row],[Zamówienie - Ilosc SKU '[Szt']]]=0,"Niezamówione produkty","Zamówione produkty")</f>
        <v>Niezamówione produkty</v>
      </c>
      <c r="Y465" s="34" t="s">
        <v>90</v>
      </c>
      <c r="Z465" s="34">
        <v>10</v>
      </c>
      <c r="AA465" s="34">
        <v>280</v>
      </c>
      <c r="AB465" s="34">
        <v>2520</v>
      </c>
      <c r="AC465" s="34">
        <f>+Table13[[#This Row],[Na Palecie]]/Table13[[#This Row],[W Outer]]</f>
        <v>252</v>
      </c>
      <c r="AD465" s="34">
        <f>+Table13[[#This Row],[Na Palecie]]/Table13[[#This Row],[Na 
Warstwie]]</f>
        <v>9</v>
      </c>
      <c r="AE465" s="37" t="s">
        <v>1533</v>
      </c>
      <c r="AF465" s="37" t="s">
        <v>90</v>
      </c>
      <c r="AG465" s="37" t="s">
        <v>1534</v>
      </c>
      <c r="AH465" s="37" t="s">
        <v>6561</v>
      </c>
      <c r="AI465" s="37"/>
      <c r="AJ465" s="37" t="s">
        <v>6706</v>
      </c>
      <c r="AK465" s="37" t="s">
        <v>1499</v>
      </c>
      <c r="AL465" s="37" t="str">
        <f>_xlfn.XLOOKUP(Table13[[#This Row],[Rabat Indywidualny]],'PC2 code'!A:A,'PC2 code'!B:B,0)</f>
        <v>00</v>
      </c>
    </row>
    <row r="466" spans="1:38" ht="15.75" customHeight="1" x14ac:dyDescent="0.35">
      <c r="A466" s="73" t="s">
        <v>5706</v>
      </c>
      <c r="B466" s="73" t="str">
        <f>TEXT(Table13[[#This Row],[Kod EAN 
(Sku)]],"0000000000000")</f>
        <v>0070330510357</v>
      </c>
      <c r="C466" s="78" t="str">
        <f>IF(AND(Table13[[#This Row],[Kod EAN 
(Szt)]]&lt;&gt;0,Table13[[#This Row],[Kod EAN 
(Szt)]]&lt;&gt;"0"),TEXT(Table13[[#This Row],[Kod EAN 
(Szt)]],"0000000000000"),"")</f>
        <v/>
      </c>
      <c r="D466" s="79" t="s">
        <v>6117</v>
      </c>
      <c r="E466" s="27" t="s">
        <v>7</v>
      </c>
      <c r="F466" s="28" t="s">
        <v>1496</v>
      </c>
      <c r="G466" s="29"/>
      <c r="H466" s="66">
        <v>28.48</v>
      </c>
      <c r="I466" s="67"/>
      <c r="J466" s="51">
        <f>Table13[[#This Row],[Cena Netto]]*(1-Table13[[#This Row],[Rabat Długoterminowy]])</f>
        <v>28.48</v>
      </c>
      <c r="K466" s="80">
        <f>IF(TRIM($D$8)='Payment Term'!A$1,1-(1-$D$9)*(1-2%),$D$9)</f>
        <v>0.25</v>
      </c>
      <c r="L466" s="35"/>
      <c r="M466" s="81">
        <f>1-(1-Table13[[#This Row],[Rabat Długoterminowy]])*(1-Table13[[#This Row],[Dodatkowy rabat kwartału (składany)]])</f>
        <v>0</v>
      </c>
      <c r="N466" s="52">
        <v>0</v>
      </c>
      <c r="O466" s="31">
        <f>ROUND(Table13[[#This Row],[Cena Netto Po Rabacie Długoterminowym]]*(1-Table13[[#This Row],[Rabat Podstawowy]])*(1-Table13[[#This Row],[Dodatkowy rabat kwartału (składany)]])*(1-Table13[[#This Row],[Rabat Indywidualny]]),2)</f>
        <v>21.36</v>
      </c>
      <c r="P466" s="31">
        <f>Table13[[#This Row],[Сena SKU Po Wszystkich Rabatach]]/Table13[[#This Row],[Szt/
Opak.]]</f>
        <v>10.68</v>
      </c>
      <c r="Q466" s="94" t="s">
        <v>6205</v>
      </c>
      <c r="R466" s="36" t="s">
        <v>2440</v>
      </c>
      <c r="S466" s="91">
        <f>IF(ISERROR(Table13[[#This Row],[W Inner]]),Table13[[#This Row],[W Outer]],IF(AND(Table13[[#This Row],[W Inner]]&gt;0,Table13[[#This Row],[W Inner]]&lt;&gt;"0"),Table13[[#This Row],[W Inner]],Table13[[#This Row],[W Outer]]))</f>
        <v>10</v>
      </c>
      <c r="T466" s="86"/>
      <c r="U4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6" s="49">
        <f>IF(Table13[[#This Row],[Zamówienie - Ilosc SKU '[Szt']]]=0,0,MOD(Table13[[#This Row],[Zamówienie - Ilosc SKU '[Szt']]],Table13[[#This Row],[Min. Ilość Zam. Sku]])-0.5)</f>
        <v>0</v>
      </c>
      <c r="W466" s="31">
        <f>Table13[[#This Row],[Сena SKU Po Wszystkich Rabatach]]*U466</f>
        <v>0</v>
      </c>
      <c r="X466" s="33" t="str">
        <f>IF(Table13[[#This Row],[Zamówienie - Ilosc SKU '[Szt']]]=0,"Niezamówione produkty","Zamówione produkty")</f>
        <v>Niezamówione produkty</v>
      </c>
      <c r="Y466" s="34" t="s">
        <v>90</v>
      </c>
      <c r="Z466" s="34">
        <v>10</v>
      </c>
      <c r="AA466" s="34">
        <v>280</v>
      </c>
      <c r="AB466" s="34">
        <v>2520</v>
      </c>
      <c r="AC466" s="34">
        <f>+Table13[[#This Row],[Na Palecie]]/Table13[[#This Row],[W Outer]]</f>
        <v>252</v>
      </c>
      <c r="AD466" s="34">
        <f>+Table13[[#This Row],[Na Palecie]]/Table13[[#This Row],[Na 
Warstwie]]</f>
        <v>9</v>
      </c>
      <c r="AE466" s="37" t="s">
        <v>6287</v>
      </c>
      <c r="AF466" s="37" t="s">
        <v>90</v>
      </c>
      <c r="AG466" s="37" t="s">
        <v>6562</v>
      </c>
      <c r="AH466" s="37" t="s">
        <v>6563</v>
      </c>
      <c r="AI466" s="37"/>
      <c r="AJ466" s="37" t="s">
        <v>6706</v>
      </c>
      <c r="AK466" s="37" t="s">
        <v>1499</v>
      </c>
      <c r="AL466" s="37" t="str">
        <f>_xlfn.XLOOKUP(Table13[[#This Row],[Rabat Indywidualny]],'PC2 code'!A:A,'PC2 code'!B:B,0)</f>
        <v>00</v>
      </c>
    </row>
    <row r="467" spans="1:38" ht="15.75" customHeight="1" x14ac:dyDescent="0.35">
      <c r="A467" s="73" t="s">
        <v>5707</v>
      </c>
      <c r="B467" s="73" t="str">
        <f>TEXT(Table13[[#This Row],[Kod EAN 
(Sku)]],"0000000000000")</f>
        <v>0070330510364</v>
      </c>
      <c r="C467" s="78" t="str">
        <f>IF(AND(Table13[[#This Row],[Kod EAN 
(Szt)]]&lt;&gt;0,Table13[[#This Row],[Kod EAN 
(Szt)]]&lt;&gt;"0"),TEXT(Table13[[#This Row],[Kod EAN 
(Szt)]],"0000000000000"),"")</f>
        <v>0070330510883</v>
      </c>
      <c r="D467" s="79" t="s">
        <v>1535</v>
      </c>
      <c r="E467" s="27" t="s">
        <v>7</v>
      </c>
      <c r="F467" s="28" t="s">
        <v>1496</v>
      </c>
      <c r="G467" s="29"/>
      <c r="H467" s="66">
        <v>114.03</v>
      </c>
      <c r="I467" s="67"/>
      <c r="J467" s="51">
        <f>Table13[[#This Row],[Cena Netto]]*(1-Table13[[#This Row],[Rabat Długoterminowy]])</f>
        <v>114.03</v>
      </c>
      <c r="K467" s="80">
        <f>IF(TRIM($D$8)='Payment Term'!A$1,1-(1-$D$9)*(1-2%),$D$9)</f>
        <v>0.25</v>
      </c>
      <c r="L467" s="35">
        <v>0.1</v>
      </c>
      <c r="M467" s="81">
        <f>1-(1-Table13[[#This Row],[Rabat Długoterminowy]])*(1-Table13[[#This Row],[Dodatkowy rabat kwartału (składany)]])</f>
        <v>9.9999999999999978E-2</v>
      </c>
      <c r="N467" s="52">
        <v>0</v>
      </c>
      <c r="O467" s="31">
        <f>ROUND(Table13[[#This Row],[Cena Netto Po Rabacie Długoterminowym]]*(1-Table13[[#This Row],[Rabat Podstawowy]])*(1-Table13[[#This Row],[Dodatkowy rabat kwartału (składany)]])*(1-Table13[[#This Row],[Rabat Indywidualny]]),2)</f>
        <v>76.97</v>
      </c>
      <c r="P467" s="31">
        <f>Table13[[#This Row],[Сena SKU Po Wszystkich Rabatach]]/Table13[[#This Row],[Szt/
Opak.]]</f>
        <v>7.6970000000000001</v>
      </c>
      <c r="Q467" s="94" t="s">
        <v>2440</v>
      </c>
      <c r="R467" s="36" t="s">
        <v>6200</v>
      </c>
      <c r="S467" s="91">
        <f>IF(ISERROR(Table13[[#This Row],[W Inner]]),Table13[[#This Row],[W Outer]],IF(AND(Table13[[#This Row],[W Inner]]&gt;0,Table13[[#This Row],[W Inner]]&lt;&gt;"0"),Table13[[#This Row],[W Inner]],Table13[[#This Row],[W Outer]]))</f>
        <v>20</v>
      </c>
      <c r="T467" s="86"/>
      <c r="U4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7" s="49">
        <f>IF(Table13[[#This Row],[Zamówienie - Ilosc SKU '[Szt']]]=0,0,MOD(Table13[[#This Row],[Zamówienie - Ilosc SKU '[Szt']]],Table13[[#This Row],[Min. Ilość Zam. Sku]])-0.5)</f>
        <v>0</v>
      </c>
      <c r="W467" s="31">
        <f>Table13[[#This Row],[Сena SKU Po Wszystkich Rabatach]]*U467</f>
        <v>0</v>
      </c>
      <c r="X467" s="33" t="str">
        <f>IF(Table13[[#This Row],[Zamówienie - Ilosc SKU '[Szt']]]=0,"Niezamówione produkty","Zamówione produkty")</f>
        <v>Niezamówione produkty</v>
      </c>
      <c r="Y467" s="34" t="s">
        <v>90</v>
      </c>
      <c r="Z467" s="34">
        <v>20</v>
      </c>
      <c r="AA467" s="34">
        <v>80</v>
      </c>
      <c r="AB467" s="34">
        <v>480</v>
      </c>
      <c r="AC467" s="34">
        <f>+Table13[[#This Row],[Na Palecie]]/Table13[[#This Row],[W Outer]]</f>
        <v>24</v>
      </c>
      <c r="AD467" s="34">
        <f>+Table13[[#This Row],[Na Palecie]]/Table13[[#This Row],[Na 
Warstwie]]</f>
        <v>6</v>
      </c>
      <c r="AE467" s="37" t="s">
        <v>1536</v>
      </c>
      <c r="AF467" s="37" t="s">
        <v>1537</v>
      </c>
      <c r="AG467" s="37" t="s">
        <v>1538</v>
      </c>
      <c r="AH467" s="37" t="s">
        <v>1539</v>
      </c>
      <c r="AI467" s="37"/>
      <c r="AJ467" s="37" t="s">
        <v>6706</v>
      </c>
      <c r="AK467" s="37" t="s">
        <v>1499</v>
      </c>
      <c r="AL467" s="37" t="str">
        <f>_xlfn.XLOOKUP(Table13[[#This Row],[Rabat Indywidualny]],'PC2 code'!A:A,'PC2 code'!B:B,0)</f>
        <v>00</v>
      </c>
    </row>
    <row r="468" spans="1:38" ht="15.75" customHeight="1" x14ac:dyDescent="0.35">
      <c r="A468" s="73" t="s">
        <v>5708</v>
      </c>
      <c r="B468" s="73" t="str">
        <f>TEXT(Table13[[#This Row],[Kod EAN 
(Sku)]],"0000000000000")</f>
        <v>3086123424388</v>
      </c>
      <c r="C468" s="78" t="str">
        <f>IF(AND(Table13[[#This Row],[Kod EAN 
(Szt)]]&lt;&gt;0,Table13[[#This Row],[Kod EAN 
(Szt)]]&lt;&gt;"0"),TEXT(Table13[[#This Row],[Kod EAN 
(Szt)]],"0000000000000"),"")</f>
        <v>0070330510883</v>
      </c>
      <c r="D468" s="79" t="s">
        <v>6118</v>
      </c>
      <c r="E468" s="27" t="s">
        <v>7</v>
      </c>
      <c r="F468" s="28" t="s">
        <v>1496</v>
      </c>
      <c r="G468" s="29"/>
      <c r="H468" s="66">
        <v>180.2</v>
      </c>
      <c r="I468" s="67"/>
      <c r="J468" s="51">
        <f>Table13[[#This Row],[Cena Netto]]*(1-Table13[[#This Row],[Rabat Długoterminowy]])</f>
        <v>180.2</v>
      </c>
      <c r="K468" s="80">
        <f>IF(TRIM($D$8)='Payment Term'!A$1,1-(1-$D$9)*(1-2%),$D$9)</f>
        <v>0.25</v>
      </c>
      <c r="L468" s="35"/>
      <c r="M468" s="81">
        <f>1-(1-Table13[[#This Row],[Rabat Długoterminowy]])*(1-Table13[[#This Row],[Dodatkowy rabat kwartału (składany)]])</f>
        <v>0</v>
      </c>
      <c r="N468" s="52">
        <v>0</v>
      </c>
      <c r="O468" s="31">
        <f>ROUND(Table13[[#This Row],[Cena Netto Po Rabacie Długoterminowym]]*(1-Table13[[#This Row],[Rabat Podstawowy]])*(1-Table13[[#This Row],[Dodatkowy rabat kwartału (składany)]])*(1-Table13[[#This Row],[Rabat Indywidualny]]),2)</f>
        <v>135.15</v>
      </c>
      <c r="P468" s="31">
        <f>Table13[[#This Row],[Сena SKU Po Wszystkich Rabatach]]/Table13[[#This Row],[Szt/
Opak.]]</f>
        <v>6.7575000000000003</v>
      </c>
      <c r="Q468" s="94" t="s">
        <v>2460</v>
      </c>
      <c r="R468" s="36" t="s">
        <v>6200</v>
      </c>
      <c r="S468" s="91">
        <f>IF(ISERROR(Table13[[#This Row],[W Inner]]),Table13[[#This Row],[W Outer]],IF(AND(Table13[[#This Row],[W Inner]]&gt;0,Table13[[#This Row],[W Inner]]&lt;&gt;"0"),Table13[[#This Row],[W Inner]],Table13[[#This Row],[W Outer]]))</f>
        <v>8</v>
      </c>
      <c r="T468" s="86"/>
      <c r="U4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8" s="49">
        <f>IF(Table13[[#This Row],[Zamówienie - Ilosc SKU '[Szt']]]=0,0,MOD(Table13[[#This Row],[Zamówienie - Ilosc SKU '[Szt']]],Table13[[#This Row],[Min. Ilość Zam. Sku]])-0.5)</f>
        <v>0</v>
      </c>
      <c r="W468" s="31">
        <f>Table13[[#This Row],[Сena SKU Po Wszystkich Rabatach]]*U468</f>
        <v>0</v>
      </c>
      <c r="X468" s="33" t="str">
        <f>IF(Table13[[#This Row],[Zamówienie - Ilosc SKU '[Szt']]]=0,"Niezamówione produkty","Zamówione produkty")</f>
        <v>Niezamówione produkty</v>
      </c>
      <c r="Y468" s="34" t="s">
        <v>90</v>
      </c>
      <c r="Z468" s="34">
        <v>8</v>
      </c>
      <c r="AA468" s="34">
        <v>48</v>
      </c>
      <c r="AB468" s="34">
        <v>192</v>
      </c>
      <c r="AC468" s="34">
        <f>+Table13[[#This Row],[Na Palecie]]/Table13[[#This Row],[W Outer]]</f>
        <v>24</v>
      </c>
      <c r="AD468" s="34">
        <f>+Table13[[#This Row],[Na Palecie]]/Table13[[#This Row],[Na 
Warstwie]]</f>
        <v>4</v>
      </c>
      <c r="AE468" s="37" t="s">
        <v>6288</v>
      </c>
      <c r="AF468" s="37" t="s">
        <v>1537</v>
      </c>
      <c r="AG468" s="37" t="s">
        <v>6564</v>
      </c>
      <c r="AH468" s="37" t="s">
        <v>6565</v>
      </c>
      <c r="AI468" s="37"/>
      <c r="AJ468" s="37" t="s">
        <v>6706</v>
      </c>
      <c r="AK468" s="37" t="s">
        <v>1499</v>
      </c>
      <c r="AL468" s="37" t="str">
        <f>_xlfn.XLOOKUP(Table13[[#This Row],[Rabat Indywidualny]],'PC2 code'!A:A,'PC2 code'!B:B,0)</f>
        <v>00</v>
      </c>
    </row>
    <row r="469" spans="1:38" ht="15.75" customHeight="1" x14ac:dyDescent="0.35">
      <c r="A469" s="73" t="s">
        <v>5709</v>
      </c>
      <c r="B469" s="73" t="str">
        <f>TEXT(Table13[[#This Row],[Kod EAN 
(Sku)]],"0000000000000")</f>
        <v>3086123277175</v>
      </c>
      <c r="C469" s="78" t="str">
        <f>IF(AND(Table13[[#This Row],[Kod EAN 
(Szt)]]&lt;&gt;0,Table13[[#This Row],[Kod EAN 
(Szt)]]&lt;&gt;"0"),TEXT(Table13[[#This Row],[Kod EAN 
(Szt)]],"0000000000000"),"")</f>
        <v>3086123270206</v>
      </c>
      <c r="D469" s="79" t="s">
        <v>1540</v>
      </c>
      <c r="E469" s="27" t="s">
        <v>7</v>
      </c>
      <c r="F469" s="28" t="s">
        <v>1496</v>
      </c>
      <c r="G469" s="29"/>
      <c r="H469" s="66">
        <v>114.03</v>
      </c>
      <c r="I469" s="67"/>
      <c r="J469" s="51">
        <f>Table13[[#This Row],[Cena Netto]]*(1-Table13[[#This Row],[Rabat Długoterminowy]])</f>
        <v>114.03</v>
      </c>
      <c r="K469" s="80">
        <f>IF(TRIM($D$8)='Payment Term'!A$1,1-(1-$D$9)*(1-2%),$D$9)</f>
        <v>0.25</v>
      </c>
      <c r="L469" s="35">
        <v>0.1</v>
      </c>
      <c r="M469" s="81">
        <f>1-(1-Table13[[#This Row],[Rabat Długoterminowy]])*(1-Table13[[#This Row],[Dodatkowy rabat kwartału (składany)]])</f>
        <v>9.9999999999999978E-2</v>
      </c>
      <c r="N469" s="52">
        <v>0</v>
      </c>
      <c r="O469" s="31">
        <f>ROUND(Table13[[#This Row],[Cena Netto Po Rabacie Długoterminowym]]*(1-Table13[[#This Row],[Rabat Podstawowy]])*(1-Table13[[#This Row],[Dodatkowy rabat kwartału (składany)]])*(1-Table13[[#This Row],[Rabat Indywidualny]]),2)</f>
        <v>76.97</v>
      </c>
      <c r="P469" s="31">
        <f>Table13[[#This Row],[Сena SKU Po Wszystkich Rabatach]]/Table13[[#This Row],[Szt/
Opak.]]</f>
        <v>7.6970000000000001</v>
      </c>
      <c r="Q469" s="94" t="s">
        <v>2440</v>
      </c>
      <c r="R469" s="36" t="s">
        <v>6200</v>
      </c>
      <c r="S469" s="91">
        <f>IF(ISERROR(Table13[[#This Row],[W Inner]]),Table13[[#This Row],[W Outer]],IF(AND(Table13[[#This Row],[W Inner]]&gt;0,Table13[[#This Row],[W Inner]]&lt;&gt;"0"),Table13[[#This Row],[W Inner]],Table13[[#This Row],[W Outer]]))</f>
        <v>12</v>
      </c>
      <c r="T469" s="86"/>
      <c r="U4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69" s="49">
        <f>IF(Table13[[#This Row],[Zamówienie - Ilosc SKU '[Szt']]]=0,0,MOD(Table13[[#This Row],[Zamówienie - Ilosc SKU '[Szt']]],Table13[[#This Row],[Min. Ilość Zam. Sku]])-0.5)</f>
        <v>0</v>
      </c>
      <c r="W469" s="31">
        <f>Table13[[#This Row],[Сena SKU Po Wszystkich Rabatach]]*U469</f>
        <v>0</v>
      </c>
      <c r="X469" s="33" t="str">
        <f>IF(Table13[[#This Row],[Zamówienie - Ilosc SKU '[Szt']]]=0,"Niezamówione produkty","Zamówione produkty")</f>
        <v>Niezamówione produkty</v>
      </c>
      <c r="Y469" s="34" t="s">
        <v>90</v>
      </c>
      <c r="Z469" s="34">
        <v>12</v>
      </c>
      <c r="AA469" s="34">
        <v>120</v>
      </c>
      <c r="AB469" s="34">
        <v>480</v>
      </c>
      <c r="AC469" s="34">
        <f>+Table13[[#This Row],[Na Palecie]]/Table13[[#This Row],[W Outer]]</f>
        <v>40</v>
      </c>
      <c r="AD469" s="34">
        <f>+Table13[[#This Row],[Na Palecie]]/Table13[[#This Row],[Na 
Warstwie]]</f>
        <v>4</v>
      </c>
      <c r="AE469" s="37" t="s">
        <v>1541</v>
      </c>
      <c r="AF469" s="37" t="s">
        <v>1542</v>
      </c>
      <c r="AG469" s="37" t="s">
        <v>1543</v>
      </c>
      <c r="AH469" s="37" t="s">
        <v>1544</v>
      </c>
      <c r="AI469" s="37"/>
      <c r="AJ469" s="37" t="s">
        <v>6706</v>
      </c>
      <c r="AK469" s="37" t="s">
        <v>1499</v>
      </c>
      <c r="AL469" s="37" t="str">
        <f>_xlfn.XLOOKUP(Table13[[#This Row],[Rabat Indywidualny]],'PC2 code'!A:A,'PC2 code'!B:B,0)</f>
        <v>00</v>
      </c>
    </row>
    <row r="470" spans="1:38" ht="15.75" customHeight="1" x14ac:dyDescent="0.35">
      <c r="A470" s="73" t="s">
        <v>5710</v>
      </c>
      <c r="B470" s="73" t="str">
        <f>TEXT(Table13[[#This Row],[Kod EAN 
(Sku)]],"0000000000000")</f>
        <v>3086123170186</v>
      </c>
      <c r="C470" s="78" t="str">
        <f>IF(AND(Table13[[#This Row],[Kod EAN 
(Szt)]]&lt;&gt;0,Table13[[#This Row],[Kod EAN 
(Szt)]]&lt;&gt;"0"),TEXT(Table13[[#This Row],[Kod EAN 
(Szt)]],"0000000000000"),"")</f>
        <v/>
      </c>
      <c r="D470" s="79" t="s">
        <v>6119</v>
      </c>
      <c r="E470" s="27" t="s">
        <v>7</v>
      </c>
      <c r="F470" s="28" t="s">
        <v>1496</v>
      </c>
      <c r="G470" s="29"/>
      <c r="H470" s="66">
        <v>23.19</v>
      </c>
      <c r="I470" s="67"/>
      <c r="J470" s="51">
        <f>Table13[[#This Row],[Cena Netto]]*(1-Table13[[#This Row],[Rabat Długoterminowy]])</f>
        <v>23.19</v>
      </c>
      <c r="K470" s="80">
        <f>IF(TRIM($D$8)='Payment Term'!A$1,1-(1-$D$9)*(1-2%),$D$9)</f>
        <v>0.25</v>
      </c>
      <c r="L470" s="35">
        <v>0.1</v>
      </c>
      <c r="M470" s="81">
        <f>1-(1-Table13[[#This Row],[Rabat Długoterminowy]])*(1-Table13[[#This Row],[Dodatkowy rabat kwartału (składany)]])</f>
        <v>9.9999999999999978E-2</v>
      </c>
      <c r="N470" s="52">
        <v>0</v>
      </c>
      <c r="O470" s="31">
        <f>ROUND(Table13[[#This Row],[Cena Netto Po Rabacie Długoterminowym]]*(1-Table13[[#This Row],[Rabat Podstawowy]])*(1-Table13[[#This Row],[Dodatkowy rabat kwartału (składany)]])*(1-Table13[[#This Row],[Rabat Indywidualny]]),2)</f>
        <v>15.65</v>
      </c>
      <c r="P470" s="31">
        <f>Table13[[#This Row],[Сena SKU Po Wszystkich Rabatach]]/Table13[[#This Row],[Szt/
Opak.]]</f>
        <v>7.8250000000000002</v>
      </c>
      <c r="Q470" s="94" t="s">
        <v>6205</v>
      </c>
      <c r="R470" s="36" t="s">
        <v>2440</v>
      </c>
      <c r="S470" s="91">
        <f>IF(ISERROR(Table13[[#This Row],[W Inner]]),Table13[[#This Row],[W Outer]],IF(AND(Table13[[#This Row],[W Inner]]&gt;0,Table13[[#This Row],[W Inner]]&lt;&gt;"0"),Table13[[#This Row],[W Inner]],Table13[[#This Row],[W Outer]]))</f>
        <v>10</v>
      </c>
      <c r="T470" s="86"/>
      <c r="U4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0" s="49">
        <f>IF(Table13[[#This Row],[Zamówienie - Ilosc SKU '[Szt']]]=0,0,MOD(Table13[[#This Row],[Zamówienie - Ilosc SKU '[Szt']]],Table13[[#This Row],[Min. Ilość Zam. Sku]])-0.5)</f>
        <v>0</v>
      </c>
      <c r="W470" s="31">
        <f>Table13[[#This Row],[Сena SKU Po Wszystkich Rabatach]]*U470</f>
        <v>0</v>
      </c>
      <c r="X470" s="33" t="str">
        <f>IF(Table13[[#This Row],[Zamówienie - Ilosc SKU '[Szt']]]=0,"Niezamówione produkty","Zamówione produkty")</f>
        <v>Niezamówione produkty</v>
      </c>
      <c r="Y470" s="34" t="s">
        <v>90</v>
      </c>
      <c r="Z470" s="34">
        <v>10</v>
      </c>
      <c r="AA470" s="34">
        <v>200</v>
      </c>
      <c r="AB470" s="34">
        <v>1400</v>
      </c>
      <c r="AC470" s="34">
        <f>+Table13[[#This Row],[Na Palecie]]/Table13[[#This Row],[W Outer]]</f>
        <v>140</v>
      </c>
      <c r="AD470" s="34">
        <f>+Table13[[#This Row],[Na Palecie]]/Table13[[#This Row],[Na 
Warstwie]]</f>
        <v>7</v>
      </c>
      <c r="AE470" s="37" t="s">
        <v>1551</v>
      </c>
      <c r="AF470" s="37" t="s">
        <v>90</v>
      </c>
      <c r="AG470" s="37" t="s">
        <v>1552</v>
      </c>
      <c r="AH470" s="37" t="s">
        <v>1553</v>
      </c>
      <c r="AI470" s="37"/>
      <c r="AJ470" s="37" t="s">
        <v>6706</v>
      </c>
      <c r="AK470" s="37" t="s">
        <v>1499</v>
      </c>
      <c r="AL470" s="37" t="str">
        <f>_xlfn.XLOOKUP(Table13[[#This Row],[Rabat Indywidualny]],'PC2 code'!A:A,'PC2 code'!B:B,0)</f>
        <v>00</v>
      </c>
    </row>
    <row r="471" spans="1:38" ht="15.75" customHeight="1" x14ac:dyDescent="0.35">
      <c r="A471" s="73" t="s">
        <v>5711</v>
      </c>
      <c r="B471" s="73" t="str">
        <f>TEXT(Table13[[#This Row],[Kod EAN 
(Sku)]],"0000000000000")</f>
        <v>3086123170025</v>
      </c>
      <c r="C471" s="78" t="str">
        <f>IF(AND(Table13[[#This Row],[Kod EAN 
(Szt)]]&lt;&gt;0,Table13[[#This Row],[Kod EAN 
(Szt)]]&lt;&gt;"0"),TEXT(Table13[[#This Row],[Kod EAN 
(Szt)]],"0000000000000"),"")</f>
        <v>0070330514508</v>
      </c>
      <c r="D471" s="79" t="s">
        <v>6120</v>
      </c>
      <c r="E471" s="27" t="s">
        <v>7</v>
      </c>
      <c r="F471" s="28" t="s">
        <v>1496</v>
      </c>
      <c r="G471" s="29"/>
      <c r="H471" s="66">
        <v>140.26</v>
      </c>
      <c r="I471" s="67"/>
      <c r="J471" s="51">
        <f>Table13[[#This Row],[Cena Netto]]*(1-Table13[[#This Row],[Rabat Długoterminowy]])</f>
        <v>140.26</v>
      </c>
      <c r="K471" s="80">
        <f>IF(TRIM($D$8)='Payment Term'!A$1,1-(1-$D$9)*(1-2%),$D$9)</f>
        <v>0.25</v>
      </c>
      <c r="L471" s="35">
        <v>0.1</v>
      </c>
      <c r="M471" s="81">
        <f>1-(1-Table13[[#This Row],[Rabat Długoterminowy]])*(1-Table13[[#This Row],[Dodatkowy rabat kwartału (składany)]])</f>
        <v>9.9999999999999978E-2</v>
      </c>
      <c r="N471" s="52">
        <v>0</v>
      </c>
      <c r="O471" s="31">
        <f>ROUND(Table13[[#This Row],[Cena Netto Po Rabacie Długoterminowym]]*(1-Table13[[#This Row],[Rabat Podstawowy]])*(1-Table13[[#This Row],[Dodatkowy rabat kwartału (składany)]])*(1-Table13[[#This Row],[Rabat Indywidualny]]),2)</f>
        <v>94.68</v>
      </c>
      <c r="P471" s="31">
        <f>Table13[[#This Row],[Сena SKU Po Wszystkich Rabatach]]/Table13[[#This Row],[Szt/
Opak.]]</f>
        <v>9.468</v>
      </c>
      <c r="Q471" s="94" t="s">
        <v>2440</v>
      </c>
      <c r="R471" s="36" t="s">
        <v>6200</v>
      </c>
      <c r="S471" s="91">
        <f>IF(ISERROR(Table13[[#This Row],[W Inner]]),Table13[[#This Row],[W Outer]],IF(AND(Table13[[#This Row],[W Inner]]&gt;0,Table13[[#This Row],[W Inner]]&lt;&gt;"0"),Table13[[#This Row],[W Inner]],Table13[[#This Row],[W Outer]]))</f>
        <v>16</v>
      </c>
      <c r="T471" s="86"/>
      <c r="U4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1" s="49">
        <f>IF(Table13[[#This Row],[Zamówienie - Ilosc SKU '[Szt']]]=0,0,MOD(Table13[[#This Row],[Zamówienie - Ilosc SKU '[Szt']]],Table13[[#This Row],[Min. Ilość Zam. Sku]])-0.5)</f>
        <v>0</v>
      </c>
      <c r="W471" s="31">
        <f>Table13[[#This Row],[Сena SKU Po Wszystkich Rabatach]]*U471</f>
        <v>0</v>
      </c>
      <c r="X471" s="33" t="str">
        <f>IF(Table13[[#This Row],[Zamówienie - Ilosc SKU '[Szt']]]=0,"Niezamówione produkty","Zamówione produkty")</f>
        <v>Niezamówione produkty</v>
      </c>
      <c r="Y471" s="34" t="s">
        <v>90</v>
      </c>
      <c r="Z471" s="34">
        <v>16</v>
      </c>
      <c r="AA471" s="34">
        <v>160</v>
      </c>
      <c r="AB471" s="34">
        <v>640</v>
      </c>
      <c r="AC471" s="34">
        <f>+Table13[[#This Row],[Na Palecie]]/Table13[[#This Row],[W Outer]]</f>
        <v>40</v>
      </c>
      <c r="AD471" s="34">
        <f>+Table13[[#This Row],[Na Palecie]]/Table13[[#This Row],[Na 
Warstwie]]</f>
        <v>4</v>
      </c>
      <c r="AE471" s="37" t="s">
        <v>1554</v>
      </c>
      <c r="AF471" s="37" t="s">
        <v>1555</v>
      </c>
      <c r="AG471" s="37" t="s">
        <v>1556</v>
      </c>
      <c r="AH471" s="37" t="s">
        <v>1557</v>
      </c>
      <c r="AI471" s="37"/>
      <c r="AJ471" s="37" t="s">
        <v>6706</v>
      </c>
      <c r="AK471" s="37" t="s">
        <v>1499</v>
      </c>
      <c r="AL471" s="37" t="str">
        <f>_xlfn.XLOOKUP(Table13[[#This Row],[Rabat Indywidualny]],'PC2 code'!A:A,'PC2 code'!B:B,0)</f>
        <v>00</v>
      </c>
    </row>
    <row r="472" spans="1:38" ht="15.75" customHeight="1" x14ac:dyDescent="0.35">
      <c r="A472" s="73" t="s">
        <v>5712</v>
      </c>
      <c r="B472" s="73" t="str">
        <f>TEXT(Table13[[#This Row],[Kod EAN 
(Sku)]],"0000000000000")</f>
        <v>3086123170131</v>
      </c>
      <c r="C472" s="78" t="str">
        <f>IF(AND(Table13[[#This Row],[Kod EAN 
(Szt)]]&lt;&gt;0,Table13[[#This Row],[Kod EAN 
(Szt)]]&lt;&gt;"0"),TEXT(Table13[[#This Row],[Kod EAN 
(Szt)]],"0000000000000"),"")</f>
        <v>0070330514522</v>
      </c>
      <c r="D472" s="79" t="s">
        <v>6121</v>
      </c>
      <c r="E472" s="27" t="s">
        <v>7</v>
      </c>
      <c r="F472" s="28" t="s">
        <v>1496</v>
      </c>
      <c r="G472" s="29"/>
      <c r="H472" s="66">
        <v>91.73</v>
      </c>
      <c r="I472" s="67"/>
      <c r="J472" s="51">
        <f>Table13[[#This Row],[Cena Netto]]*(1-Table13[[#This Row],[Rabat Długoterminowy]])</f>
        <v>91.73</v>
      </c>
      <c r="K472" s="80">
        <f>IF(TRIM($D$8)='Payment Term'!A$1,1-(1-$D$9)*(1-2%),$D$9)</f>
        <v>0.25</v>
      </c>
      <c r="L472" s="35">
        <v>0.1</v>
      </c>
      <c r="M472" s="81">
        <f>1-(1-Table13[[#This Row],[Rabat Długoterminowy]])*(1-Table13[[#This Row],[Dodatkowy rabat kwartału (składany)]])</f>
        <v>9.9999999999999978E-2</v>
      </c>
      <c r="N472" s="52">
        <v>0</v>
      </c>
      <c r="O472" s="31">
        <f>ROUND(Table13[[#This Row],[Cena Netto Po Rabacie Długoterminowym]]*(1-Table13[[#This Row],[Rabat Podstawowy]])*(1-Table13[[#This Row],[Dodatkowy rabat kwartału (składany)]])*(1-Table13[[#This Row],[Rabat Indywidualny]]),2)</f>
        <v>61.92</v>
      </c>
      <c r="P472" s="31">
        <f>Table13[[#This Row],[Сena SKU Po Wszystkich Rabatach]]/Table13[[#This Row],[Szt/
Opak.]]</f>
        <v>6.1920000000000002</v>
      </c>
      <c r="Q472" s="94" t="s">
        <v>2440</v>
      </c>
      <c r="R472" s="36" t="s">
        <v>6200</v>
      </c>
      <c r="S472" s="91">
        <f>IF(ISERROR(Table13[[#This Row],[W Inner]]),Table13[[#This Row],[W Outer]],IF(AND(Table13[[#This Row],[W Inner]]&gt;0,Table13[[#This Row],[W Inner]]&lt;&gt;"0"),Table13[[#This Row],[W Inner]],Table13[[#This Row],[W Outer]]))</f>
        <v>12</v>
      </c>
      <c r="T472" s="86"/>
      <c r="U4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2" s="49">
        <f>IF(Table13[[#This Row],[Zamówienie - Ilosc SKU '[Szt']]]=0,0,MOD(Table13[[#This Row],[Zamówienie - Ilosc SKU '[Szt']]],Table13[[#This Row],[Min. Ilość Zam. Sku]])-0.5)</f>
        <v>0</v>
      </c>
      <c r="W472" s="31">
        <f>Table13[[#This Row],[Сena SKU Po Wszystkich Rabatach]]*U472</f>
        <v>0</v>
      </c>
      <c r="X472" s="33" t="str">
        <f>IF(Table13[[#This Row],[Zamówienie - Ilosc SKU '[Szt']]]=0,"Niezamówione produkty","Zamówione produkty")</f>
        <v>Niezamówione produkty</v>
      </c>
      <c r="Y472" s="34" t="s">
        <v>90</v>
      </c>
      <c r="Z472" s="34">
        <v>12</v>
      </c>
      <c r="AA472" s="34">
        <v>228</v>
      </c>
      <c r="AB472" s="34">
        <v>1140</v>
      </c>
      <c r="AC472" s="34">
        <f>+Table13[[#This Row],[Na Palecie]]/Table13[[#This Row],[W Outer]]</f>
        <v>95</v>
      </c>
      <c r="AD472" s="34">
        <f>+Table13[[#This Row],[Na Palecie]]/Table13[[#This Row],[Na 
Warstwie]]</f>
        <v>5</v>
      </c>
      <c r="AE472" s="37" t="s">
        <v>1558</v>
      </c>
      <c r="AF472" s="37" t="s">
        <v>1559</v>
      </c>
      <c r="AG472" s="37" t="s">
        <v>1560</v>
      </c>
      <c r="AH472" s="37" t="s">
        <v>1561</v>
      </c>
      <c r="AI472" s="37"/>
      <c r="AJ472" s="37" t="s">
        <v>6706</v>
      </c>
      <c r="AK472" s="37" t="s">
        <v>1499</v>
      </c>
      <c r="AL472" s="37" t="str">
        <f>_xlfn.XLOOKUP(Table13[[#This Row],[Rabat Indywidualny]],'PC2 code'!A:A,'PC2 code'!B:B,0)</f>
        <v>00</v>
      </c>
    </row>
    <row r="473" spans="1:38" ht="15.75" customHeight="1" x14ac:dyDescent="0.35">
      <c r="A473" s="73" t="s">
        <v>5713</v>
      </c>
      <c r="B473" s="73" t="str">
        <f>TEXT(Table13[[#This Row],[Kod EAN 
(Sku)]],"0000000000000")</f>
        <v>3086126644530</v>
      </c>
      <c r="C473" s="78" t="str">
        <f>IF(AND(Table13[[#This Row],[Kod EAN 
(Szt)]]&lt;&gt;0,Table13[[#This Row],[Kod EAN 
(Szt)]]&lt;&gt;"0"),TEXT(Table13[[#This Row],[Kod EAN 
(Szt)]],"0000000000000"),"")</f>
        <v>3086126631967</v>
      </c>
      <c r="D473" s="79" t="s">
        <v>1562</v>
      </c>
      <c r="E473" s="27" t="s">
        <v>7</v>
      </c>
      <c r="F473" s="28" t="s">
        <v>1496</v>
      </c>
      <c r="G473" s="29"/>
      <c r="H473" s="66">
        <v>85.58</v>
      </c>
      <c r="I473" s="67"/>
      <c r="J473" s="51">
        <f>Table13[[#This Row],[Cena Netto]]*(1-Table13[[#This Row],[Rabat Długoterminowy]])</f>
        <v>85.58</v>
      </c>
      <c r="K473" s="80">
        <f>IF(TRIM($D$8)='Payment Term'!A$1,1-(1-$D$9)*(1-2%),$D$9)</f>
        <v>0.25</v>
      </c>
      <c r="L473" s="35">
        <v>0.1</v>
      </c>
      <c r="M473" s="81">
        <f>1-(1-Table13[[#This Row],[Rabat Długoterminowy]])*(1-Table13[[#This Row],[Dodatkowy rabat kwartału (składany)]])</f>
        <v>9.9999999999999978E-2</v>
      </c>
      <c r="N473" s="52">
        <v>0</v>
      </c>
      <c r="O473" s="31">
        <f>ROUND(Table13[[#This Row],[Cena Netto Po Rabacie Długoterminowym]]*(1-Table13[[#This Row],[Rabat Podstawowy]])*(1-Table13[[#This Row],[Dodatkowy rabat kwartału (składany)]])*(1-Table13[[#This Row],[Rabat Indywidualny]]),2)</f>
        <v>57.77</v>
      </c>
      <c r="P473" s="31">
        <f>Table13[[#This Row],[Сena SKU Po Wszystkich Rabatach]]/Table13[[#This Row],[Szt/
Opak.]]</f>
        <v>5.7770000000000001</v>
      </c>
      <c r="Q473" s="94" t="s">
        <v>2440</v>
      </c>
      <c r="R473" s="36" t="s">
        <v>6200</v>
      </c>
      <c r="S473" s="91">
        <f>IF(ISERROR(Table13[[#This Row],[W Inner]]),Table13[[#This Row],[W Outer]],IF(AND(Table13[[#This Row],[W Inner]]&gt;0,Table13[[#This Row],[W Inner]]&lt;&gt;"0"),Table13[[#This Row],[W Inner]],Table13[[#This Row],[W Outer]]))</f>
        <v>12</v>
      </c>
      <c r="T473" s="86"/>
      <c r="U4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3" s="49">
        <f>IF(Table13[[#This Row],[Zamówienie - Ilosc SKU '[Szt']]]=0,0,MOD(Table13[[#This Row],[Zamówienie - Ilosc SKU '[Szt']]],Table13[[#This Row],[Min. Ilość Zam. Sku]])-0.5)</f>
        <v>0</v>
      </c>
      <c r="W473" s="31">
        <f>Table13[[#This Row],[Сena SKU Po Wszystkich Rabatach]]*U473</f>
        <v>0</v>
      </c>
      <c r="X473" s="33" t="str">
        <f>IF(Table13[[#This Row],[Zamówienie - Ilosc SKU '[Szt']]]=0,"Niezamówione produkty","Zamówione produkty")</f>
        <v>Niezamówione produkty</v>
      </c>
      <c r="Y473" s="34" t="s">
        <v>90</v>
      </c>
      <c r="Z473" s="34">
        <v>12</v>
      </c>
      <c r="AA473" s="34">
        <v>144</v>
      </c>
      <c r="AB473" s="34">
        <v>864</v>
      </c>
      <c r="AC473" s="34">
        <f>+Table13[[#This Row],[Na Palecie]]/Table13[[#This Row],[W Outer]]</f>
        <v>72</v>
      </c>
      <c r="AD473" s="34">
        <f>+Table13[[#This Row],[Na Palecie]]/Table13[[#This Row],[Na 
Warstwie]]</f>
        <v>6</v>
      </c>
      <c r="AE473" s="37" t="s">
        <v>1563</v>
      </c>
      <c r="AF473" s="37" t="s">
        <v>1564</v>
      </c>
      <c r="AG473" s="37" t="s">
        <v>1565</v>
      </c>
      <c r="AH473" s="37" t="s">
        <v>1566</v>
      </c>
      <c r="AI473" s="37"/>
      <c r="AJ473" s="37" t="s">
        <v>6706</v>
      </c>
      <c r="AK473" s="37" t="s">
        <v>1499</v>
      </c>
      <c r="AL473" s="37" t="str">
        <f>_xlfn.XLOOKUP(Table13[[#This Row],[Rabat Indywidualny]],'PC2 code'!A:A,'PC2 code'!B:B,0)</f>
        <v>00</v>
      </c>
    </row>
    <row r="474" spans="1:38" ht="15.75" customHeight="1" x14ac:dyDescent="0.35">
      <c r="A474" s="73" t="s">
        <v>5714</v>
      </c>
      <c r="B474" s="73" t="str">
        <f>TEXT(Table13[[#This Row],[Kod EAN 
(Sku)]],"0000000000000")</f>
        <v>3086123657182</v>
      </c>
      <c r="C474" s="78" t="str">
        <f>IF(AND(Table13[[#This Row],[Kod EAN 
(Szt)]]&lt;&gt;0,Table13[[#This Row],[Kod EAN 
(Szt)]]&lt;&gt;"0"),TEXT(Table13[[#This Row],[Kod EAN 
(Szt)]],"0000000000000"),"")</f>
        <v/>
      </c>
      <c r="D474" s="79" t="s">
        <v>6122</v>
      </c>
      <c r="E474" s="27" t="s">
        <v>7</v>
      </c>
      <c r="F474" s="28" t="s">
        <v>1496</v>
      </c>
      <c r="G474" s="29"/>
      <c r="H474" s="66">
        <v>7.78</v>
      </c>
      <c r="I474" s="67"/>
      <c r="J474" s="51">
        <f>Table13[[#This Row],[Cena Netto]]*(1-Table13[[#This Row],[Rabat Długoterminowy]])</f>
        <v>7.78</v>
      </c>
      <c r="K474" s="80">
        <f>IF(TRIM($D$8)='Payment Term'!A$1,1-(1-$D$9)*(1-2%),$D$9)</f>
        <v>0.25</v>
      </c>
      <c r="L474" s="35"/>
      <c r="M474" s="81">
        <f>1-(1-Table13[[#This Row],[Rabat Długoterminowy]])*(1-Table13[[#This Row],[Dodatkowy rabat kwartału (składany)]])</f>
        <v>0</v>
      </c>
      <c r="N474" s="52">
        <v>0</v>
      </c>
      <c r="O474" s="31">
        <f>ROUND(Table13[[#This Row],[Cena Netto Po Rabacie Długoterminowym]]*(1-Table13[[#This Row],[Rabat Podstawowy]])*(1-Table13[[#This Row],[Dodatkowy rabat kwartału (składany)]])*(1-Table13[[#This Row],[Rabat Indywidualny]]),2)</f>
        <v>5.84</v>
      </c>
      <c r="P474" s="31">
        <f>Table13[[#This Row],[Сena SKU Po Wszystkich Rabatach]]/Table13[[#This Row],[Szt/
Opak.]]</f>
        <v>5.84</v>
      </c>
      <c r="Q474" s="94" t="s">
        <v>6200</v>
      </c>
      <c r="R474" s="36" t="s">
        <v>2440</v>
      </c>
      <c r="S474" s="91">
        <f>IF(ISERROR(Table13[[#This Row],[W Inner]]),Table13[[#This Row],[W Outer]],IF(AND(Table13[[#This Row],[W Inner]]&gt;0,Table13[[#This Row],[W Inner]]&lt;&gt;"0"),Table13[[#This Row],[W Inner]],Table13[[#This Row],[W Outer]]))</f>
        <v>10</v>
      </c>
      <c r="T474" s="86"/>
      <c r="U4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4" s="49">
        <f>IF(Table13[[#This Row],[Zamówienie - Ilosc SKU '[Szt']]]=0,0,MOD(Table13[[#This Row],[Zamówienie - Ilosc SKU '[Szt']]],Table13[[#This Row],[Min. Ilość Zam. Sku]])-0.5)</f>
        <v>0</v>
      </c>
      <c r="W474" s="31">
        <f>Table13[[#This Row],[Сena SKU Po Wszystkich Rabatach]]*U474</f>
        <v>0</v>
      </c>
      <c r="X474" s="33" t="str">
        <f>IF(Table13[[#This Row],[Zamówienie - Ilosc SKU '[Szt']]]=0,"Niezamówione produkty","Zamówione produkty")</f>
        <v>Niezamówione produkty</v>
      </c>
      <c r="Y474" s="34" t="s">
        <v>90</v>
      </c>
      <c r="Z474" s="34">
        <v>10</v>
      </c>
      <c r="AA474" s="34">
        <v>280</v>
      </c>
      <c r="AB474" s="34">
        <v>2520</v>
      </c>
      <c r="AC474" s="34">
        <f>+Table13[[#This Row],[Na Palecie]]/Table13[[#This Row],[W Outer]]</f>
        <v>252</v>
      </c>
      <c r="AD474" s="34">
        <f>+Table13[[#This Row],[Na Palecie]]/Table13[[#This Row],[Na 
Warstwie]]</f>
        <v>9</v>
      </c>
      <c r="AE474" s="37" t="s">
        <v>6289</v>
      </c>
      <c r="AF474" s="37" t="s">
        <v>90</v>
      </c>
      <c r="AG474" s="37" t="s">
        <v>6566</v>
      </c>
      <c r="AH474" s="37" t="s">
        <v>6567</v>
      </c>
      <c r="AI474" s="37"/>
      <c r="AJ474" s="37" t="s">
        <v>6706</v>
      </c>
      <c r="AK474" s="37" t="s">
        <v>1499</v>
      </c>
      <c r="AL474" s="37" t="str">
        <f>_xlfn.XLOOKUP(Table13[[#This Row],[Rabat Indywidualny]],'PC2 code'!A:A,'PC2 code'!B:B,0)</f>
        <v>00</v>
      </c>
    </row>
    <row r="475" spans="1:38" ht="15.75" customHeight="1" x14ac:dyDescent="0.35">
      <c r="A475" s="73" t="s">
        <v>5715</v>
      </c>
      <c r="B475" s="73" t="str">
        <f>TEXT(Table13[[#This Row],[Kod EAN 
(Sku)]],"0000000000000")</f>
        <v>3086126100746</v>
      </c>
      <c r="C475" s="78" t="str">
        <f>IF(AND(Table13[[#This Row],[Kod EAN 
(Szt)]]&lt;&gt;0,Table13[[#This Row],[Kod EAN 
(Szt)]]&lt;&gt;"0"),TEXT(Table13[[#This Row],[Kod EAN 
(Szt)]],"0000000000000"),"")</f>
        <v/>
      </c>
      <c r="D475" s="79" t="s">
        <v>1567</v>
      </c>
      <c r="E475" s="27" t="s">
        <v>7</v>
      </c>
      <c r="F475" s="28" t="s">
        <v>1496</v>
      </c>
      <c r="G475" s="29"/>
      <c r="H475" s="66">
        <v>11.3</v>
      </c>
      <c r="I475" s="67"/>
      <c r="J475" s="51">
        <f>Table13[[#This Row],[Cena Netto]]*(1-Table13[[#This Row],[Rabat Długoterminowy]])</f>
        <v>11.3</v>
      </c>
      <c r="K475" s="80">
        <f>IF(TRIM($D$8)='Payment Term'!A$1,1-(1-$D$9)*(1-2%),$D$9)</f>
        <v>0.25</v>
      </c>
      <c r="L475" s="35">
        <v>0.15</v>
      </c>
      <c r="M475" s="81">
        <f>1-(1-Table13[[#This Row],[Rabat Długoterminowy]])*(1-Table13[[#This Row],[Dodatkowy rabat kwartału (składany)]])</f>
        <v>0.15000000000000002</v>
      </c>
      <c r="N475" s="52">
        <v>0</v>
      </c>
      <c r="O475" s="31">
        <f>ROUND(Table13[[#This Row],[Cena Netto Po Rabacie Długoterminowym]]*(1-Table13[[#This Row],[Rabat Podstawowy]])*(1-Table13[[#This Row],[Dodatkowy rabat kwartału (składany)]])*(1-Table13[[#This Row],[Rabat Indywidualny]]),2)</f>
        <v>7.2</v>
      </c>
      <c r="P475" s="31">
        <f>Table13[[#This Row],[Сena SKU Po Wszystkich Rabatach]]/Table13[[#This Row],[Szt/
Opak.]]</f>
        <v>7.2</v>
      </c>
      <c r="Q475" s="94" t="s">
        <v>6200</v>
      </c>
      <c r="R475" s="36" t="s">
        <v>2440</v>
      </c>
      <c r="S475" s="91">
        <f>IF(ISERROR(Table13[[#This Row],[W Inner]]),Table13[[#This Row],[W Outer]],IF(AND(Table13[[#This Row],[W Inner]]&gt;0,Table13[[#This Row],[W Inner]]&lt;&gt;"0"),Table13[[#This Row],[W Inner]],Table13[[#This Row],[W Outer]]))</f>
        <v>10</v>
      </c>
      <c r="T475" s="86"/>
      <c r="U4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5" s="49">
        <f>IF(Table13[[#This Row],[Zamówienie - Ilosc SKU '[Szt']]]=0,0,MOD(Table13[[#This Row],[Zamówienie - Ilosc SKU '[Szt']]],Table13[[#This Row],[Min. Ilość Zam. Sku]])-0.5)</f>
        <v>0</v>
      </c>
      <c r="W475" s="31">
        <f>Table13[[#This Row],[Сena SKU Po Wszystkich Rabatach]]*U475</f>
        <v>0</v>
      </c>
      <c r="X475" s="33" t="str">
        <f>IF(Table13[[#This Row],[Zamówienie - Ilosc SKU '[Szt']]]=0,"Niezamówione produkty","Zamówione produkty")</f>
        <v>Niezamówione produkty</v>
      </c>
      <c r="Y475" s="34" t="s">
        <v>90</v>
      </c>
      <c r="Z475" s="34">
        <v>10</v>
      </c>
      <c r="AA475" s="34">
        <v>280</v>
      </c>
      <c r="AB475" s="34">
        <v>2240</v>
      </c>
      <c r="AC475" s="34">
        <f>+Table13[[#This Row],[Na Palecie]]/Table13[[#This Row],[W Outer]]</f>
        <v>224</v>
      </c>
      <c r="AD475" s="34">
        <f>+Table13[[#This Row],[Na Palecie]]/Table13[[#This Row],[Na 
Warstwie]]</f>
        <v>8</v>
      </c>
      <c r="AE475" s="37" t="s">
        <v>1568</v>
      </c>
      <c r="AF475" s="37" t="s">
        <v>90</v>
      </c>
      <c r="AG475" s="37" t="s">
        <v>1569</v>
      </c>
      <c r="AH475" s="37" t="s">
        <v>1570</v>
      </c>
      <c r="AI475" s="37"/>
      <c r="AJ475" s="37" t="s">
        <v>6706</v>
      </c>
      <c r="AK475" s="37" t="s">
        <v>1499</v>
      </c>
      <c r="AL475" s="37" t="str">
        <f>_xlfn.XLOOKUP(Table13[[#This Row],[Rabat Indywidualny]],'PC2 code'!A:A,'PC2 code'!B:B,0)</f>
        <v>00</v>
      </c>
    </row>
    <row r="476" spans="1:38" ht="15.75" customHeight="1" x14ac:dyDescent="0.35">
      <c r="A476" s="73" t="s">
        <v>5716</v>
      </c>
      <c r="B476" s="73" t="str">
        <f>TEXT(Table13[[#This Row],[Kod EAN 
(Sku)]],"0000000000000")</f>
        <v>3086126100753</v>
      </c>
      <c r="C476" s="78" t="str">
        <f>IF(AND(Table13[[#This Row],[Kod EAN 
(Szt)]]&lt;&gt;0,Table13[[#This Row],[Kod EAN 
(Szt)]]&lt;&gt;"0"),TEXT(Table13[[#This Row],[Kod EAN 
(Szt)]],"0000000000000"),"")</f>
        <v/>
      </c>
      <c r="D476" s="79" t="s">
        <v>6123</v>
      </c>
      <c r="E476" s="27" t="s">
        <v>7</v>
      </c>
      <c r="F476" s="28" t="s">
        <v>1496</v>
      </c>
      <c r="G476" s="29"/>
      <c r="H476" s="66">
        <v>22.6</v>
      </c>
      <c r="I476" s="67"/>
      <c r="J476" s="51">
        <f>Table13[[#This Row],[Cena Netto]]*(1-Table13[[#This Row],[Rabat Długoterminowy]])</f>
        <v>22.6</v>
      </c>
      <c r="K476" s="80">
        <f>IF(TRIM($D$8)='Payment Term'!A$1,1-(1-$D$9)*(1-2%),$D$9)</f>
        <v>0.25</v>
      </c>
      <c r="L476" s="35">
        <v>0.15</v>
      </c>
      <c r="M476" s="81">
        <f>1-(1-Table13[[#This Row],[Rabat Długoterminowy]])*(1-Table13[[#This Row],[Dodatkowy rabat kwartału (składany)]])</f>
        <v>0.15000000000000002</v>
      </c>
      <c r="N476" s="52">
        <v>0</v>
      </c>
      <c r="O476" s="31">
        <f>ROUND(Table13[[#This Row],[Cena Netto Po Rabacie Długoterminowym]]*(1-Table13[[#This Row],[Rabat Podstawowy]])*(1-Table13[[#This Row],[Dodatkowy rabat kwartału (składany)]])*(1-Table13[[#This Row],[Rabat Indywidualny]]),2)</f>
        <v>14.41</v>
      </c>
      <c r="P476" s="31">
        <f>Table13[[#This Row],[Сena SKU Po Wszystkich Rabatach]]/Table13[[#This Row],[Szt/
Opak.]]</f>
        <v>7.2050000000000001</v>
      </c>
      <c r="Q476" s="94" t="s">
        <v>6205</v>
      </c>
      <c r="R476" s="36" t="s">
        <v>2440</v>
      </c>
      <c r="S476" s="91">
        <f>IF(ISERROR(Table13[[#This Row],[W Inner]]),Table13[[#This Row],[W Outer]],IF(AND(Table13[[#This Row],[W Inner]]&gt;0,Table13[[#This Row],[W Inner]]&lt;&gt;"0"),Table13[[#This Row],[W Inner]],Table13[[#This Row],[W Outer]]))</f>
        <v>10</v>
      </c>
      <c r="T476" s="86"/>
      <c r="U4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6" s="49">
        <f>IF(Table13[[#This Row],[Zamówienie - Ilosc SKU '[Szt']]]=0,0,MOD(Table13[[#This Row],[Zamówienie - Ilosc SKU '[Szt']]],Table13[[#This Row],[Min. Ilość Zam. Sku]])-0.5)</f>
        <v>0</v>
      </c>
      <c r="W476" s="31">
        <f>Table13[[#This Row],[Сena SKU Po Wszystkich Rabatach]]*U476</f>
        <v>0</v>
      </c>
      <c r="X476" s="33" t="str">
        <f>IF(Table13[[#This Row],[Zamówienie - Ilosc SKU '[Szt']]]=0,"Niezamówione produkty","Zamówione produkty")</f>
        <v>Niezamówione produkty</v>
      </c>
      <c r="Y476" s="34" t="s">
        <v>90</v>
      </c>
      <c r="Z476" s="34">
        <v>10</v>
      </c>
      <c r="AA476" s="34">
        <v>280</v>
      </c>
      <c r="AB476" s="34">
        <v>2240</v>
      </c>
      <c r="AC476" s="34">
        <f>+Table13[[#This Row],[Na Palecie]]/Table13[[#This Row],[W Outer]]</f>
        <v>224</v>
      </c>
      <c r="AD476" s="34">
        <f>+Table13[[#This Row],[Na Palecie]]/Table13[[#This Row],[Na 
Warstwie]]</f>
        <v>8</v>
      </c>
      <c r="AE476" s="37" t="s">
        <v>6290</v>
      </c>
      <c r="AF476" s="37" t="s">
        <v>90</v>
      </c>
      <c r="AG476" s="37" t="s">
        <v>6568</v>
      </c>
      <c r="AH476" s="37" t="s">
        <v>6569</v>
      </c>
      <c r="AI476" s="37"/>
      <c r="AJ476" s="37" t="s">
        <v>6706</v>
      </c>
      <c r="AK476" s="37" t="s">
        <v>1499</v>
      </c>
      <c r="AL476" s="37" t="str">
        <f>_xlfn.XLOOKUP(Table13[[#This Row],[Rabat Indywidualny]],'PC2 code'!A:A,'PC2 code'!B:B,0)</f>
        <v>00</v>
      </c>
    </row>
    <row r="477" spans="1:38" ht="15.75" customHeight="1" x14ac:dyDescent="0.35">
      <c r="A477" s="73" t="s">
        <v>5717</v>
      </c>
      <c r="B477" s="73" t="str">
        <f>TEXT(Table13[[#This Row],[Kod EAN 
(Sku)]],"0000000000000")</f>
        <v>3086126100838</v>
      </c>
      <c r="C477" s="78" t="str">
        <f>IF(AND(Table13[[#This Row],[Kod EAN 
(Szt)]]&lt;&gt;0,Table13[[#This Row],[Kod EAN 
(Szt)]]&lt;&gt;"0"),TEXT(Table13[[#This Row],[Kod EAN 
(Szt)]],"0000000000000"),"")</f>
        <v/>
      </c>
      <c r="D477" s="79" t="s">
        <v>6124</v>
      </c>
      <c r="E477" s="27" t="s">
        <v>7</v>
      </c>
      <c r="F477" s="28" t="s">
        <v>1496</v>
      </c>
      <c r="G477" s="29"/>
      <c r="H477" s="66">
        <v>22.6</v>
      </c>
      <c r="I477" s="67"/>
      <c r="J477" s="51">
        <f>Table13[[#This Row],[Cena Netto]]*(1-Table13[[#This Row],[Rabat Długoterminowy]])</f>
        <v>22.6</v>
      </c>
      <c r="K477" s="80">
        <f>IF(TRIM($D$8)='Payment Term'!A$1,1-(1-$D$9)*(1-2%),$D$9)</f>
        <v>0.25</v>
      </c>
      <c r="L477" s="35"/>
      <c r="M477" s="81">
        <f>1-(1-Table13[[#This Row],[Rabat Długoterminowy]])*(1-Table13[[#This Row],[Dodatkowy rabat kwartału (składany)]])</f>
        <v>0</v>
      </c>
      <c r="N477" s="52">
        <v>0</v>
      </c>
      <c r="O477" s="31">
        <f>ROUND(Table13[[#This Row],[Cena Netto Po Rabacie Długoterminowym]]*(1-Table13[[#This Row],[Rabat Podstawowy]])*(1-Table13[[#This Row],[Dodatkowy rabat kwartału (składany)]])*(1-Table13[[#This Row],[Rabat Indywidualny]]),2)</f>
        <v>16.95</v>
      </c>
      <c r="P477" s="31">
        <f>Table13[[#This Row],[Сena SKU Po Wszystkich Rabatach]]/Table13[[#This Row],[Szt/
Opak.]]</f>
        <v>5.6499999999999995</v>
      </c>
      <c r="Q477" s="94" t="s">
        <v>6203</v>
      </c>
      <c r="R477" s="36" t="s">
        <v>2440</v>
      </c>
      <c r="S477" s="91">
        <f>IF(ISERROR(Table13[[#This Row],[W Inner]]),Table13[[#This Row],[W Outer]],IF(AND(Table13[[#This Row],[W Inner]]&gt;0,Table13[[#This Row],[W Inner]]&lt;&gt;"0"),Table13[[#This Row],[W Inner]],Table13[[#This Row],[W Outer]]))</f>
        <v>10</v>
      </c>
      <c r="T477" s="86"/>
      <c r="U4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7" s="49">
        <f>IF(Table13[[#This Row],[Zamówienie - Ilosc SKU '[Szt']]]=0,0,MOD(Table13[[#This Row],[Zamówienie - Ilosc SKU '[Szt']]],Table13[[#This Row],[Min. Ilość Zam. Sku]])-0.5)</f>
        <v>0</v>
      </c>
      <c r="W477" s="31">
        <f>Table13[[#This Row],[Сena SKU Po Wszystkich Rabatach]]*U477</f>
        <v>0</v>
      </c>
      <c r="X477" s="33" t="str">
        <f>IF(Table13[[#This Row],[Zamówienie - Ilosc SKU '[Szt']]]=0,"Niezamówione produkty","Zamówione produkty")</f>
        <v>Niezamówione produkty</v>
      </c>
      <c r="Y477" s="34" t="s">
        <v>90</v>
      </c>
      <c r="Z477" s="34">
        <v>10</v>
      </c>
      <c r="AA477" s="34">
        <v>280</v>
      </c>
      <c r="AB477" s="34">
        <v>2240</v>
      </c>
      <c r="AC477" s="34">
        <f>+Table13[[#This Row],[Na Palecie]]/Table13[[#This Row],[W Outer]]</f>
        <v>224</v>
      </c>
      <c r="AD477" s="34">
        <f>+Table13[[#This Row],[Na Palecie]]/Table13[[#This Row],[Na 
Warstwie]]</f>
        <v>8</v>
      </c>
      <c r="AE477" s="37" t="s">
        <v>6291</v>
      </c>
      <c r="AF477" s="37" t="s">
        <v>90</v>
      </c>
      <c r="AG477" s="37" t="s">
        <v>6570</v>
      </c>
      <c r="AH477" s="37" t="s">
        <v>6571</v>
      </c>
      <c r="AI477" s="37"/>
      <c r="AJ477" s="37" t="s">
        <v>6706</v>
      </c>
      <c r="AK477" s="37" t="s">
        <v>1499</v>
      </c>
      <c r="AL477" s="37" t="str">
        <f>_xlfn.XLOOKUP(Table13[[#This Row],[Rabat Indywidualny]],'PC2 code'!A:A,'PC2 code'!B:B,0)</f>
        <v>00</v>
      </c>
    </row>
    <row r="478" spans="1:38" ht="15.75" customHeight="1" x14ac:dyDescent="0.35">
      <c r="A478" s="73" t="s">
        <v>5718</v>
      </c>
      <c r="B478" s="73" t="str">
        <f>TEXT(Table13[[#This Row],[Kod EAN 
(Sku)]],"0000000000000")</f>
        <v>3086126100845</v>
      </c>
      <c r="C478" s="78" t="str">
        <f>IF(AND(Table13[[#This Row],[Kod EAN 
(Szt)]]&lt;&gt;0,Table13[[#This Row],[Kod EAN 
(Szt)]]&lt;&gt;"0"),TEXT(Table13[[#This Row],[Kod EAN 
(Szt)]],"0000000000000"),"")</f>
        <v>3086126100685</v>
      </c>
      <c r="D478" s="79" t="s">
        <v>1571</v>
      </c>
      <c r="E478" s="27" t="s">
        <v>7</v>
      </c>
      <c r="F478" s="28" t="s">
        <v>1496</v>
      </c>
      <c r="G478" s="29"/>
      <c r="H478" s="66">
        <v>90.94</v>
      </c>
      <c r="I478" s="67"/>
      <c r="J478" s="51">
        <f>Table13[[#This Row],[Cena Netto]]*(1-Table13[[#This Row],[Rabat Długoterminowy]])</f>
        <v>90.94</v>
      </c>
      <c r="K478" s="80">
        <f>IF(TRIM($D$8)='Payment Term'!A$1,1-(1-$D$9)*(1-2%),$D$9)</f>
        <v>0.25</v>
      </c>
      <c r="L478" s="35">
        <v>0.15</v>
      </c>
      <c r="M478" s="81">
        <f>1-(1-Table13[[#This Row],[Rabat Długoterminowy]])*(1-Table13[[#This Row],[Dodatkowy rabat kwartału (składany)]])</f>
        <v>0.15000000000000002</v>
      </c>
      <c r="N478" s="52">
        <v>0</v>
      </c>
      <c r="O478" s="31">
        <f>ROUND(Table13[[#This Row],[Cena Netto Po Rabacie Długoterminowym]]*(1-Table13[[#This Row],[Rabat Podstawowy]])*(1-Table13[[#This Row],[Dodatkowy rabat kwartału (składany)]])*(1-Table13[[#This Row],[Rabat Indywidualny]]),2)</f>
        <v>57.97</v>
      </c>
      <c r="P478" s="31">
        <f>Table13[[#This Row],[Сena SKU Po Wszystkich Rabatach]]/Table13[[#This Row],[Szt/
Opak.]]</f>
        <v>5.7969999999999997</v>
      </c>
      <c r="Q478" s="94" t="s">
        <v>2440</v>
      </c>
      <c r="R478" s="36" t="s">
        <v>6200</v>
      </c>
      <c r="S478" s="91">
        <f>IF(ISERROR(Table13[[#This Row],[W Inner]]),Table13[[#This Row],[W Outer]],IF(AND(Table13[[#This Row],[W Inner]]&gt;0,Table13[[#This Row],[W Inner]]&lt;&gt;"0"),Table13[[#This Row],[W Inner]],Table13[[#This Row],[W Outer]]))</f>
        <v>12</v>
      </c>
      <c r="T478" s="86"/>
      <c r="U4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8" s="49">
        <f>IF(Table13[[#This Row],[Zamówienie - Ilosc SKU '[Szt']]]=0,0,MOD(Table13[[#This Row],[Zamówienie - Ilosc SKU '[Szt']]],Table13[[#This Row],[Min. Ilość Zam. Sku]])-0.5)</f>
        <v>0</v>
      </c>
      <c r="W478" s="31">
        <f>Table13[[#This Row],[Сena SKU Po Wszystkich Rabatach]]*U478</f>
        <v>0</v>
      </c>
      <c r="X478" s="33" t="str">
        <f>IF(Table13[[#This Row],[Zamówienie - Ilosc SKU '[Szt']]]=0,"Niezamówione produkty","Zamówione produkty")</f>
        <v>Niezamówione produkty</v>
      </c>
      <c r="Y478" s="34" t="s">
        <v>90</v>
      </c>
      <c r="Z478" s="34">
        <v>12</v>
      </c>
      <c r="AA478" s="34">
        <v>96</v>
      </c>
      <c r="AB478" s="34">
        <v>672</v>
      </c>
      <c r="AC478" s="34">
        <f>+Table13[[#This Row],[Na Palecie]]/Table13[[#This Row],[W Outer]]</f>
        <v>56</v>
      </c>
      <c r="AD478" s="34">
        <f>+Table13[[#This Row],[Na Palecie]]/Table13[[#This Row],[Na 
Warstwie]]</f>
        <v>7</v>
      </c>
      <c r="AE478" s="37" t="s">
        <v>1572</v>
      </c>
      <c r="AF478" s="37" t="s">
        <v>1573</v>
      </c>
      <c r="AG478" s="37" t="s">
        <v>1574</v>
      </c>
      <c r="AH478" s="37" t="s">
        <v>1575</v>
      </c>
      <c r="AI478" s="37"/>
      <c r="AJ478" s="37" t="s">
        <v>6706</v>
      </c>
      <c r="AK478" s="37" t="s">
        <v>1499</v>
      </c>
      <c r="AL478" s="37" t="str">
        <f>_xlfn.XLOOKUP(Table13[[#This Row],[Rabat Indywidualny]],'PC2 code'!A:A,'PC2 code'!B:B,0)</f>
        <v>00</v>
      </c>
    </row>
    <row r="479" spans="1:38" ht="15.75" customHeight="1" x14ac:dyDescent="0.35">
      <c r="A479" s="73" t="s">
        <v>5719</v>
      </c>
      <c r="B479" s="73" t="str">
        <f>TEXT(Table13[[#This Row],[Kod EAN 
(Sku)]],"0000000000000")</f>
        <v>3086126726465</v>
      </c>
      <c r="C479" s="78" t="str">
        <f>IF(AND(Table13[[#This Row],[Kod EAN 
(Szt)]]&lt;&gt;0,Table13[[#This Row],[Kod EAN 
(Szt)]]&lt;&gt;"0"),TEXT(Table13[[#This Row],[Kod EAN 
(Szt)]],"0000000000000"),"")</f>
        <v/>
      </c>
      <c r="D479" s="79" t="s">
        <v>1576</v>
      </c>
      <c r="E479" s="27" t="s">
        <v>7</v>
      </c>
      <c r="F479" s="28" t="s">
        <v>1496</v>
      </c>
      <c r="G479" s="29"/>
      <c r="H479" s="66">
        <v>9.42</v>
      </c>
      <c r="I479" s="67"/>
      <c r="J479" s="51">
        <f>Table13[[#This Row],[Cena Netto]]*(1-Table13[[#This Row],[Rabat Długoterminowy]])</f>
        <v>9.42</v>
      </c>
      <c r="K479" s="80">
        <f>IF(TRIM($D$8)='Payment Term'!A$1,1-(1-$D$9)*(1-2%),$D$9)</f>
        <v>0.25</v>
      </c>
      <c r="L479" s="35">
        <v>0.15</v>
      </c>
      <c r="M479" s="81">
        <f>1-(1-Table13[[#This Row],[Rabat Długoterminowy]])*(1-Table13[[#This Row],[Dodatkowy rabat kwartału (składany)]])</f>
        <v>0.15000000000000002</v>
      </c>
      <c r="N479" s="52">
        <v>0</v>
      </c>
      <c r="O479" s="31">
        <f>ROUND(Table13[[#This Row],[Cena Netto Po Rabacie Długoterminowym]]*(1-Table13[[#This Row],[Rabat Podstawowy]])*(1-Table13[[#This Row],[Dodatkowy rabat kwartału (składany)]])*(1-Table13[[#This Row],[Rabat Indywidualny]]),2)</f>
        <v>6.01</v>
      </c>
      <c r="P479" s="31">
        <f>Table13[[#This Row],[Сena SKU Po Wszystkich Rabatach]]/Table13[[#This Row],[Szt/
Opak.]]</f>
        <v>6.01</v>
      </c>
      <c r="Q479" s="94" t="s">
        <v>6200</v>
      </c>
      <c r="R479" s="36" t="s">
        <v>2440</v>
      </c>
      <c r="S479" s="91">
        <f>IF(ISERROR(Table13[[#This Row],[W Inner]]),Table13[[#This Row],[W Outer]],IF(AND(Table13[[#This Row],[W Inner]]&gt;0,Table13[[#This Row],[W Inner]]&lt;&gt;"0"),Table13[[#This Row],[W Inner]],Table13[[#This Row],[W Outer]]))</f>
        <v>10</v>
      </c>
      <c r="T479" s="86"/>
      <c r="U4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79" s="49">
        <f>IF(Table13[[#This Row],[Zamówienie - Ilosc SKU '[Szt']]]=0,0,MOD(Table13[[#This Row],[Zamówienie - Ilosc SKU '[Szt']]],Table13[[#This Row],[Min. Ilość Zam. Sku]])-0.5)</f>
        <v>0</v>
      </c>
      <c r="W479" s="31">
        <f>Table13[[#This Row],[Сena SKU Po Wszystkich Rabatach]]*U479</f>
        <v>0</v>
      </c>
      <c r="X479" s="33" t="str">
        <f>IF(Table13[[#This Row],[Zamówienie - Ilosc SKU '[Szt']]]=0,"Niezamówione produkty","Zamówione produkty")</f>
        <v>Niezamówione produkty</v>
      </c>
      <c r="Y479" s="34" t="s">
        <v>90</v>
      </c>
      <c r="Z479" s="34">
        <v>10</v>
      </c>
      <c r="AA479" s="34">
        <v>280</v>
      </c>
      <c r="AB479" s="34">
        <v>2240</v>
      </c>
      <c r="AC479" s="34">
        <f>+Table13[[#This Row],[Na Palecie]]/Table13[[#This Row],[W Outer]]</f>
        <v>224</v>
      </c>
      <c r="AD479" s="34">
        <f>+Table13[[#This Row],[Na Palecie]]/Table13[[#This Row],[Na 
Warstwie]]</f>
        <v>8</v>
      </c>
      <c r="AE479" s="37" t="s">
        <v>1577</v>
      </c>
      <c r="AF479" s="37" t="s">
        <v>90</v>
      </c>
      <c r="AG479" s="37" t="s">
        <v>1578</v>
      </c>
      <c r="AH479" s="37" t="s">
        <v>1579</v>
      </c>
      <c r="AI479" s="37"/>
      <c r="AJ479" s="37" t="s">
        <v>6706</v>
      </c>
      <c r="AK479" s="37" t="s">
        <v>1499</v>
      </c>
      <c r="AL479" s="37" t="str">
        <f>_xlfn.XLOOKUP(Table13[[#This Row],[Rabat Indywidualny]],'PC2 code'!A:A,'PC2 code'!B:B,0)</f>
        <v>00</v>
      </c>
    </row>
    <row r="480" spans="1:38" ht="15.75" customHeight="1" x14ac:dyDescent="0.35">
      <c r="A480" s="73" t="s">
        <v>5720</v>
      </c>
      <c r="B480" s="73" t="str">
        <f>TEXT(Table13[[#This Row],[Kod EAN 
(Sku)]],"0000000000000")</f>
        <v>3086126733401</v>
      </c>
      <c r="C480" s="78" t="str">
        <f>IF(AND(Table13[[#This Row],[Kod EAN 
(Szt)]]&lt;&gt;0,Table13[[#This Row],[Kod EAN 
(Szt)]]&lt;&gt;"0"),TEXT(Table13[[#This Row],[Kod EAN 
(Szt)]],"0000000000000"),"")</f>
        <v>3086126732992</v>
      </c>
      <c r="D480" s="79" t="s">
        <v>1580</v>
      </c>
      <c r="E480" s="27" t="s">
        <v>7</v>
      </c>
      <c r="F480" s="28" t="s">
        <v>1496</v>
      </c>
      <c r="G480" s="29"/>
      <c r="H480" s="66">
        <v>72.8</v>
      </c>
      <c r="I480" s="67"/>
      <c r="J480" s="51">
        <f>Table13[[#This Row],[Cena Netto]]*(1-Table13[[#This Row],[Rabat Długoterminowy]])</f>
        <v>72.8</v>
      </c>
      <c r="K480" s="80">
        <f>IF(TRIM($D$8)='Payment Term'!A$1,1-(1-$D$9)*(1-2%),$D$9)</f>
        <v>0.25</v>
      </c>
      <c r="L480" s="35">
        <v>0.15</v>
      </c>
      <c r="M480" s="81">
        <f>1-(1-Table13[[#This Row],[Rabat Długoterminowy]])*(1-Table13[[#This Row],[Dodatkowy rabat kwartału (składany)]])</f>
        <v>0.15000000000000002</v>
      </c>
      <c r="N480" s="52">
        <v>0</v>
      </c>
      <c r="O480" s="31">
        <f>ROUND(Table13[[#This Row],[Cena Netto Po Rabacie Długoterminowym]]*(1-Table13[[#This Row],[Rabat Podstawowy]])*(1-Table13[[#This Row],[Dodatkowy rabat kwartału (składany)]])*(1-Table13[[#This Row],[Rabat Indywidualny]]),2)</f>
        <v>46.41</v>
      </c>
      <c r="P480" s="31">
        <f>Table13[[#This Row],[Сena SKU Po Wszystkich Rabatach]]/Table13[[#This Row],[Szt/
Opak.]]</f>
        <v>4.641</v>
      </c>
      <c r="Q480" s="94" t="s">
        <v>2440</v>
      </c>
      <c r="R480" s="36" t="s">
        <v>6200</v>
      </c>
      <c r="S480" s="91">
        <f>IF(ISERROR(Table13[[#This Row],[W Inner]]),Table13[[#This Row],[W Outer]],IF(AND(Table13[[#This Row],[W Inner]]&gt;0,Table13[[#This Row],[W Inner]]&lt;&gt;"0"),Table13[[#This Row],[W Inner]],Table13[[#This Row],[W Outer]]))</f>
        <v>12</v>
      </c>
      <c r="T480" s="86"/>
      <c r="U4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0" s="49">
        <f>IF(Table13[[#This Row],[Zamówienie - Ilosc SKU '[Szt']]]=0,0,MOD(Table13[[#This Row],[Zamówienie - Ilosc SKU '[Szt']]],Table13[[#This Row],[Min. Ilość Zam. Sku]])-0.5)</f>
        <v>0</v>
      </c>
      <c r="W480" s="31">
        <f>Table13[[#This Row],[Сena SKU Po Wszystkich Rabatach]]*U480</f>
        <v>0</v>
      </c>
      <c r="X480" s="33" t="str">
        <f>IF(Table13[[#This Row],[Zamówienie - Ilosc SKU '[Szt']]]=0,"Niezamówione produkty","Zamówione produkty")</f>
        <v>Niezamówione produkty</v>
      </c>
      <c r="Y480" s="34" t="s">
        <v>90</v>
      </c>
      <c r="Z480" s="34">
        <v>12</v>
      </c>
      <c r="AA480" s="34">
        <v>96</v>
      </c>
      <c r="AB480" s="34">
        <v>864</v>
      </c>
      <c r="AC480" s="34">
        <f>+Table13[[#This Row],[Na Palecie]]/Table13[[#This Row],[W Outer]]</f>
        <v>72</v>
      </c>
      <c r="AD480" s="34">
        <f>+Table13[[#This Row],[Na Palecie]]/Table13[[#This Row],[Na 
Warstwie]]</f>
        <v>9</v>
      </c>
      <c r="AE480" s="37" t="s">
        <v>1581</v>
      </c>
      <c r="AF480" s="37" t="s">
        <v>1582</v>
      </c>
      <c r="AG480" s="37" t="s">
        <v>1583</v>
      </c>
      <c r="AH480" s="37"/>
      <c r="AI480" s="37"/>
      <c r="AJ480" s="37" t="s">
        <v>6706</v>
      </c>
      <c r="AK480" s="37" t="s">
        <v>1499</v>
      </c>
      <c r="AL480" s="37" t="str">
        <f>_xlfn.XLOOKUP(Table13[[#This Row],[Rabat Indywidualny]],'PC2 code'!A:A,'PC2 code'!B:B,0)</f>
        <v>00</v>
      </c>
    </row>
    <row r="481" spans="1:38" ht="15.75" customHeight="1" x14ac:dyDescent="0.35">
      <c r="A481" s="73" t="s">
        <v>5721</v>
      </c>
      <c r="B481" s="73" t="str">
        <f>TEXT(Table13[[#This Row],[Kod EAN 
(Sku)]],"0000000000000")</f>
        <v>3086126100272</v>
      </c>
      <c r="C481" s="78" t="str">
        <f>IF(AND(Table13[[#This Row],[Kod EAN 
(Szt)]]&lt;&gt;0,Table13[[#This Row],[Kod EAN 
(Szt)]]&lt;&gt;"0"),TEXT(Table13[[#This Row],[Kod EAN 
(Szt)]],"0000000000000"),"")</f>
        <v/>
      </c>
      <c r="D481" s="79" t="s">
        <v>1584</v>
      </c>
      <c r="E481" s="27" t="s">
        <v>7</v>
      </c>
      <c r="F481" s="28" t="s">
        <v>1496</v>
      </c>
      <c r="G481" s="29"/>
      <c r="H481" s="66">
        <v>10.39</v>
      </c>
      <c r="I481" s="67"/>
      <c r="J481" s="51">
        <f>Table13[[#This Row],[Cena Netto]]*(1-Table13[[#This Row],[Rabat Długoterminowy]])</f>
        <v>10.39</v>
      </c>
      <c r="K481" s="80">
        <f>IF(TRIM($D$8)='Payment Term'!A$1,1-(1-$D$9)*(1-2%),$D$9)</f>
        <v>0.25</v>
      </c>
      <c r="L481" s="35">
        <v>0.1</v>
      </c>
      <c r="M481" s="81">
        <f>1-(1-Table13[[#This Row],[Rabat Długoterminowy]])*(1-Table13[[#This Row],[Dodatkowy rabat kwartału (składany)]])</f>
        <v>9.9999999999999978E-2</v>
      </c>
      <c r="N481" s="52">
        <v>0</v>
      </c>
      <c r="O481" s="31">
        <f>ROUND(Table13[[#This Row],[Cena Netto Po Rabacie Długoterminowym]]*(1-Table13[[#This Row],[Rabat Podstawowy]])*(1-Table13[[#This Row],[Dodatkowy rabat kwartału (składany)]])*(1-Table13[[#This Row],[Rabat Indywidualny]]),2)</f>
        <v>7.01</v>
      </c>
      <c r="P481" s="31">
        <f>Table13[[#This Row],[Сena SKU Po Wszystkich Rabatach]]/Table13[[#This Row],[Szt/
Opak.]]</f>
        <v>7.01</v>
      </c>
      <c r="Q481" s="94" t="s">
        <v>6200</v>
      </c>
      <c r="R481" s="36" t="s">
        <v>2440</v>
      </c>
      <c r="S481" s="91">
        <f>IF(ISERROR(Table13[[#This Row],[W Inner]]),Table13[[#This Row],[W Outer]],IF(AND(Table13[[#This Row],[W Inner]]&gt;0,Table13[[#This Row],[W Inner]]&lt;&gt;"0"),Table13[[#This Row],[W Inner]],Table13[[#This Row],[W Outer]]))</f>
        <v>10</v>
      </c>
      <c r="T481" s="86"/>
      <c r="U4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1" s="49">
        <f>IF(Table13[[#This Row],[Zamówienie - Ilosc SKU '[Szt']]]=0,0,MOD(Table13[[#This Row],[Zamówienie - Ilosc SKU '[Szt']]],Table13[[#This Row],[Min. Ilość Zam. Sku]])-0.5)</f>
        <v>0</v>
      </c>
      <c r="W481" s="31">
        <f>Table13[[#This Row],[Сena SKU Po Wszystkich Rabatach]]*U481</f>
        <v>0</v>
      </c>
      <c r="X481" s="33" t="str">
        <f>IF(Table13[[#This Row],[Zamówienie - Ilosc SKU '[Szt']]]=0,"Niezamówione produkty","Zamówione produkty")</f>
        <v>Niezamówione produkty</v>
      </c>
      <c r="Y481" s="34" t="s">
        <v>90</v>
      </c>
      <c r="Z481" s="34">
        <v>10</v>
      </c>
      <c r="AA481" s="34">
        <v>280</v>
      </c>
      <c r="AB481" s="34">
        <v>2240</v>
      </c>
      <c r="AC481" s="34">
        <f>+Table13[[#This Row],[Na Palecie]]/Table13[[#This Row],[W Outer]]</f>
        <v>224</v>
      </c>
      <c r="AD481" s="34">
        <f>+Table13[[#This Row],[Na Palecie]]/Table13[[#This Row],[Na 
Warstwie]]</f>
        <v>8</v>
      </c>
      <c r="AE481" s="37" t="s">
        <v>1585</v>
      </c>
      <c r="AF481" s="37" t="s">
        <v>90</v>
      </c>
      <c r="AG481" s="37" t="s">
        <v>1586</v>
      </c>
      <c r="AH481" s="37" t="s">
        <v>1587</v>
      </c>
      <c r="AI481" s="37"/>
      <c r="AJ481" s="37" t="s">
        <v>6706</v>
      </c>
      <c r="AK481" s="37" t="s">
        <v>1499</v>
      </c>
      <c r="AL481" s="37" t="str">
        <f>_xlfn.XLOOKUP(Table13[[#This Row],[Rabat Indywidualny]],'PC2 code'!A:A,'PC2 code'!B:B,0)</f>
        <v>00</v>
      </c>
    </row>
    <row r="482" spans="1:38" ht="15.75" customHeight="1" x14ac:dyDescent="0.35">
      <c r="A482" s="73" t="s">
        <v>5722</v>
      </c>
      <c r="B482" s="73" t="str">
        <f>TEXT(Table13[[#This Row],[Kod EAN 
(Sku)]],"0000000000000")</f>
        <v>3086126100302</v>
      </c>
      <c r="C482" s="78" t="str">
        <f>IF(AND(Table13[[#This Row],[Kod EAN 
(Szt)]]&lt;&gt;0,Table13[[#This Row],[Kod EAN 
(Szt)]]&lt;&gt;"0"),TEXT(Table13[[#This Row],[Kod EAN 
(Szt)]],"0000000000000"),"")</f>
        <v>3086126100326</v>
      </c>
      <c r="D482" s="79" t="s">
        <v>1588</v>
      </c>
      <c r="E482" s="27" t="s">
        <v>7</v>
      </c>
      <c r="F482" s="28" t="s">
        <v>1496</v>
      </c>
      <c r="G482" s="29"/>
      <c r="H482" s="66">
        <v>80.25</v>
      </c>
      <c r="I482" s="67"/>
      <c r="J482" s="51">
        <f>Table13[[#This Row],[Cena Netto]]*(1-Table13[[#This Row],[Rabat Długoterminowy]])</f>
        <v>80.25</v>
      </c>
      <c r="K482" s="80">
        <f>IF(TRIM($D$8)='Payment Term'!A$1,1-(1-$D$9)*(1-2%),$D$9)</f>
        <v>0.25</v>
      </c>
      <c r="L482" s="35">
        <v>0.1</v>
      </c>
      <c r="M482" s="81">
        <f>1-(1-Table13[[#This Row],[Rabat Długoterminowy]])*(1-Table13[[#This Row],[Dodatkowy rabat kwartału (składany)]])</f>
        <v>9.9999999999999978E-2</v>
      </c>
      <c r="N482" s="52">
        <v>0</v>
      </c>
      <c r="O482" s="31">
        <f>ROUND(Table13[[#This Row],[Cena Netto Po Rabacie Długoterminowym]]*(1-Table13[[#This Row],[Rabat Podstawowy]])*(1-Table13[[#This Row],[Dodatkowy rabat kwartału (składany)]])*(1-Table13[[#This Row],[Rabat Indywidualny]]),2)</f>
        <v>54.17</v>
      </c>
      <c r="P482" s="31">
        <f>Table13[[#This Row],[Сena SKU Po Wszystkich Rabatach]]/Table13[[#This Row],[Szt/
Opak.]]</f>
        <v>5.4169999999999998</v>
      </c>
      <c r="Q482" s="94" t="s">
        <v>2440</v>
      </c>
      <c r="R482" s="36" t="s">
        <v>6200</v>
      </c>
      <c r="S482" s="91">
        <f>IF(ISERROR(Table13[[#This Row],[W Inner]]),Table13[[#This Row],[W Outer]],IF(AND(Table13[[#This Row],[W Inner]]&gt;0,Table13[[#This Row],[W Inner]]&lt;&gt;"0"),Table13[[#This Row],[W Inner]],Table13[[#This Row],[W Outer]]))</f>
        <v>12</v>
      </c>
      <c r="T482" s="86"/>
      <c r="U4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2" s="49">
        <f>IF(Table13[[#This Row],[Zamówienie - Ilosc SKU '[Szt']]]=0,0,MOD(Table13[[#This Row],[Zamówienie - Ilosc SKU '[Szt']]],Table13[[#This Row],[Min. Ilość Zam. Sku]])-0.5)</f>
        <v>0</v>
      </c>
      <c r="W482" s="31">
        <f>Table13[[#This Row],[Сena SKU Po Wszystkich Rabatach]]*U482</f>
        <v>0</v>
      </c>
      <c r="X482" s="33" t="str">
        <f>IF(Table13[[#This Row],[Zamówienie - Ilosc SKU '[Szt']]]=0,"Niezamówione produkty","Zamówione produkty")</f>
        <v>Niezamówione produkty</v>
      </c>
      <c r="Y482" s="34" t="s">
        <v>90</v>
      </c>
      <c r="Z482" s="34">
        <v>12</v>
      </c>
      <c r="AA482" s="34">
        <v>144</v>
      </c>
      <c r="AB482" s="34">
        <v>720</v>
      </c>
      <c r="AC482" s="34">
        <f>+Table13[[#This Row],[Na Palecie]]/Table13[[#This Row],[W Outer]]</f>
        <v>60</v>
      </c>
      <c r="AD482" s="34">
        <f>+Table13[[#This Row],[Na Palecie]]/Table13[[#This Row],[Na 
Warstwie]]</f>
        <v>5</v>
      </c>
      <c r="AE482" s="37" t="s">
        <v>1589</v>
      </c>
      <c r="AF482" s="37" t="s">
        <v>1590</v>
      </c>
      <c r="AG482" s="37" t="s">
        <v>1591</v>
      </c>
      <c r="AH482" s="37" t="s">
        <v>1592</v>
      </c>
      <c r="AI482" s="37"/>
      <c r="AJ482" s="37" t="s">
        <v>6706</v>
      </c>
      <c r="AK482" s="37" t="s">
        <v>1499</v>
      </c>
      <c r="AL482" s="37" t="str">
        <f>_xlfn.XLOOKUP(Table13[[#This Row],[Rabat Indywidualny]],'PC2 code'!A:A,'PC2 code'!B:B,0)</f>
        <v>00</v>
      </c>
    </row>
    <row r="483" spans="1:38" ht="15.75" customHeight="1" x14ac:dyDescent="0.35">
      <c r="A483" s="73" t="s">
        <v>5723</v>
      </c>
      <c r="B483" s="73" t="str">
        <f>TEXT(Table13[[#This Row],[Kod EAN 
(Sku)]],"0000000000000")</f>
        <v>3086123739598</v>
      </c>
      <c r="C483" s="78" t="str">
        <f>IF(AND(Table13[[#This Row],[Kod EAN 
(Szt)]]&lt;&gt;0,Table13[[#This Row],[Kod EAN 
(Szt)]]&lt;&gt;"0"),TEXT(Table13[[#This Row],[Kod EAN 
(Szt)]],"0000000000000"),"")</f>
        <v/>
      </c>
      <c r="D483" s="79" t="s">
        <v>6125</v>
      </c>
      <c r="E483" s="27" t="s">
        <v>7</v>
      </c>
      <c r="F483" s="28" t="s">
        <v>1593</v>
      </c>
      <c r="G483" s="29"/>
      <c r="H483" s="66">
        <v>27.04</v>
      </c>
      <c r="I483" s="67">
        <v>0.2</v>
      </c>
      <c r="J483" s="51">
        <f>Table13[[#This Row],[Cena Netto]]*(1-Table13[[#This Row],[Rabat Długoterminowy]])</f>
        <v>21.632000000000001</v>
      </c>
      <c r="K483" s="80">
        <f>IF(TRIM($D$8)='Payment Term'!A$1,1-(1-$D$9)*(1-2%),$D$9)</f>
        <v>0.25</v>
      </c>
      <c r="L483" s="35">
        <v>0.1</v>
      </c>
      <c r="M483" s="81">
        <f>1-(1-Table13[[#This Row],[Rabat Długoterminowy]])*(1-Table13[[#This Row],[Dodatkowy rabat kwartału (składany)]])</f>
        <v>0.27999999999999992</v>
      </c>
      <c r="N483" s="52">
        <v>0</v>
      </c>
      <c r="O483" s="31">
        <f>ROUND(Table13[[#This Row],[Cena Netto Po Rabacie Długoterminowym]]*(1-Table13[[#This Row],[Rabat Podstawowy]])*(1-Table13[[#This Row],[Dodatkowy rabat kwartału (składany)]])*(1-Table13[[#This Row],[Rabat Indywidualny]]),2)</f>
        <v>14.6</v>
      </c>
      <c r="P483" s="31">
        <f>Table13[[#This Row],[Сena SKU Po Wszystkich Rabatach]]/Table13[[#This Row],[Szt/
Opak.]]</f>
        <v>1.2166666666666666</v>
      </c>
      <c r="Q483" s="94" t="s">
        <v>2444</v>
      </c>
      <c r="R483" s="36" t="s">
        <v>2468</v>
      </c>
      <c r="S483" s="91">
        <f>IF(ISERROR(Table13[[#This Row],[W Inner]]),Table13[[#This Row],[W Outer]],IF(AND(Table13[[#This Row],[W Inner]]&gt;0,Table13[[#This Row],[W Inner]]&lt;&gt;"0"),Table13[[#This Row],[W Inner]],Table13[[#This Row],[W Outer]]))</f>
        <v>24</v>
      </c>
      <c r="T483" s="86"/>
      <c r="U4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3" s="49">
        <f>IF(Table13[[#This Row],[Zamówienie - Ilosc SKU '[Szt']]]=0,0,MOD(Table13[[#This Row],[Zamówienie - Ilosc SKU '[Szt']]],Table13[[#This Row],[Min. Ilość Zam. Sku]])-0.5)</f>
        <v>0</v>
      </c>
      <c r="W483" s="31">
        <f>Table13[[#This Row],[Сena SKU Po Wszystkich Rabatach]]*U483</f>
        <v>0</v>
      </c>
      <c r="X483" s="33" t="str">
        <f>IF(Table13[[#This Row],[Zamówienie - Ilosc SKU '[Szt']]]=0,"Niezamówione produkty","Zamówione produkty")</f>
        <v>Niezamówione produkty</v>
      </c>
      <c r="Y483" s="34" t="s">
        <v>90</v>
      </c>
      <c r="Z483" s="34">
        <v>24</v>
      </c>
      <c r="AA483" s="34">
        <v>480</v>
      </c>
      <c r="AB483" s="34">
        <v>1920</v>
      </c>
      <c r="AC483" s="34">
        <f>+Table13[[#This Row],[Na Palecie]]/Table13[[#This Row],[W Outer]]</f>
        <v>80</v>
      </c>
      <c r="AD483" s="34">
        <f>+Table13[[#This Row],[Na Palecie]]/Table13[[#This Row],[Na 
Warstwie]]</f>
        <v>4</v>
      </c>
      <c r="AE483" s="37" t="s">
        <v>1594</v>
      </c>
      <c r="AF483" s="37" t="s">
        <v>90</v>
      </c>
      <c r="AG483" s="37" t="s">
        <v>1595</v>
      </c>
      <c r="AH483" s="37" t="s">
        <v>1596</v>
      </c>
      <c r="AI483" s="37"/>
      <c r="AJ483" s="37" t="s">
        <v>6697</v>
      </c>
      <c r="AK483" s="37" t="s">
        <v>722</v>
      </c>
      <c r="AL483" s="37" t="str">
        <f>_xlfn.XLOOKUP(Table13[[#This Row],[Rabat Indywidualny]],'PC2 code'!A:A,'PC2 code'!B:B,0)</f>
        <v>00</v>
      </c>
    </row>
    <row r="484" spans="1:38" ht="15.75" customHeight="1" x14ac:dyDescent="0.35">
      <c r="A484" s="73" t="s">
        <v>5724</v>
      </c>
      <c r="B484" s="73" t="str">
        <f>TEXT(Table13[[#This Row],[Kod EAN 
(Sku)]],"0000000000000")</f>
        <v>3270220010739</v>
      </c>
      <c r="C484" s="78" t="str">
        <f>IF(AND(Table13[[#This Row],[Kod EAN 
(Szt)]]&lt;&gt;0,Table13[[#This Row],[Kod EAN 
(Szt)]]&lt;&gt;"0"),TEXT(Table13[[#This Row],[Kod EAN 
(Szt)]],"0000000000000"),"")</f>
        <v/>
      </c>
      <c r="D484" s="79" t="s">
        <v>6126</v>
      </c>
      <c r="E484" s="27" t="s">
        <v>7</v>
      </c>
      <c r="F484" s="28" t="s">
        <v>1593</v>
      </c>
      <c r="G484" s="29"/>
      <c r="H484" s="66">
        <v>14.84</v>
      </c>
      <c r="I484" s="67">
        <v>0.2</v>
      </c>
      <c r="J484" s="51">
        <f>Table13[[#This Row],[Cena Netto]]*(1-Table13[[#This Row],[Rabat Długoterminowy]])</f>
        <v>11.872</v>
      </c>
      <c r="K484" s="80">
        <f>IF(TRIM($D$8)='Payment Term'!A$1,1-(1-$D$9)*(1-2%),$D$9)</f>
        <v>0.25</v>
      </c>
      <c r="L484" s="35">
        <v>0.1</v>
      </c>
      <c r="M484" s="81">
        <f>1-(1-Table13[[#This Row],[Rabat Długoterminowy]])*(1-Table13[[#This Row],[Dodatkowy rabat kwartału (składany)]])</f>
        <v>0.27999999999999992</v>
      </c>
      <c r="N484" s="52">
        <v>0</v>
      </c>
      <c r="O484" s="31">
        <f>ROUND(Table13[[#This Row],[Cena Netto Po Rabacie Długoterminowym]]*(1-Table13[[#This Row],[Rabat Podstawowy]])*(1-Table13[[#This Row],[Dodatkowy rabat kwartału (składany)]])*(1-Table13[[#This Row],[Rabat Indywidualny]]),2)</f>
        <v>8.01</v>
      </c>
      <c r="P484" s="31">
        <f>Table13[[#This Row],[Сena SKU Po Wszystkich Rabatach]]/Table13[[#This Row],[Szt/
Opak.]]</f>
        <v>1.00125</v>
      </c>
      <c r="Q484" s="94" t="s">
        <v>6199</v>
      </c>
      <c r="R484" s="36" t="s">
        <v>2444</v>
      </c>
      <c r="S484" s="91" t="str">
        <f>IF(ISERROR(Table13[[#This Row],[W Inner]]),Table13[[#This Row],[W Outer]],IF(AND(Table13[[#This Row],[W Inner]]&gt;0,Table13[[#This Row],[W Inner]]&lt;&gt;"0"),Table13[[#This Row],[W Inner]],Table13[[#This Row],[W Outer]]))</f>
        <v>12</v>
      </c>
      <c r="T484" s="86"/>
      <c r="U4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4" s="49">
        <f>IF(Table13[[#This Row],[Zamówienie - Ilosc SKU '[Szt']]]=0,0,MOD(Table13[[#This Row],[Zamówienie - Ilosc SKU '[Szt']]],Table13[[#This Row],[Min. Ilość Zam. Sku]])-0.5)</f>
        <v>0</v>
      </c>
      <c r="W484" s="31">
        <f>Table13[[#This Row],[Сena SKU Po Wszystkich Rabatach]]*U484</f>
        <v>0</v>
      </c>
      <c r="X484" s="33" t="str">
        <f>IF(Table13[[#This Row],[Zamówienie - Ilosc SKU '[Szt']]]=0,"Niezamówione produkty","Zamówione produkty")</f>
        <v>Niezamówione produkty</v>
      </c>
      <c r="Y484" s="34" t="s">
        <v>2444</v>
      </c>
      <c r="Z484" s="34">
        <v>72</v>
      </c>
      <c r="AA484" s="34">
        <v>288</v>
      </c>
      <c r="AB484" s="34">
        <v>1152</v>
      </c>
      <c r="AC484" s="34">
        <f>+Table13[[#This Row],[Na Palecie]]/Table13[[#This Row],[W Outer]]</f>
        <v>16</v>
      </c>
      <c r="AD484" s="34">
        <f>+Table13[[#This Row],[Na Palecie]]/Table13[[#This Row],[Na 
Warstwie]]</f>
        <v>4</v>
      </c>
      <c r="AE484" s="37" t="s">
        <v>1597</v>
      </c>
      <c r="AF484" s="37" t="s">
        <v>90</v>
      </c>
      <c r="AG484" s="37" t="s">
        <v>1598</v>
      </c>
      <c r="AH484" s="37" t="s">
        <v>1599</v>
      </c>
      <c r="AI484" s="37"/>
      <c r="AJ484" s="37" t="s">
        <v>6697</v>
      </c>
      <c r="AK484" s="37" t="s">
        <v>722</v>
      </c>
      <c r="AL484" s="37" t="str">
        <f>_xlfn.XLOOKUP(Table13[[#This Row],[Rabat Indywidualny]],'PC2 code'!A:A,'PC2 code'!B:B,0)</f>
        <v>00</v>
      </c>
    </row>
    <row r="485" spans="1:38" ht="15.75" customHeight="1" x14ac:dyDescent="0.35">
      <c r="A485" s="73" t="s">
        <v>5725</v>
      </c>
      <c r="B485" s="73" t="str">
        <f>TEXT(Table13[[#This Row],[Kod EAN 
(Sku)]],"0000000000000")</f>
        <v>3086123249257</v>
      </c>
      <c r="C485" s="78" t="str">
        <f>IF(AND(Table13[[#This Row],[Kod EAN 
(Szt)]]&lt;&gt;0,Table13[[#This Row],[Kod EAN 
(Szt)]]&lt;&gt;"0"),TEXT(Table13[[#This Row],[Kod EAN 
(Szt)]],"0000000000000"),"")</f>
        <v/>
      </c>
      <c r="D485" s="79" t="s">
        <v>6127</v>
      </c>
      <c r="E485" s="27" t="s">
        <v>7</v>
      </c>
      <c r="F485" s="28" t="s">
        <v>1593</v>
      </c>
      <c r="G485" s="29"/>
      <c r="H485" s="66">
        <v>19.87</v>
      </c>
      <c r="I485" s="67">
        <v>0.2</v>
      </c>
      <c r="J485" s="51">
        <f>Table13[[#This Row],[Cena Netto]]*(1-Table13[[#This Row],[Rabat Długoterminowy]])</f>
        <v>15.896000000000001</v>
      </c>
      <c r="K485" s="80">
        <f>IF(TRIM($D$8)='Payment Term'!A$1,1-(1-$D$9)*(1-2%),$D$9)</f>
        <v>0.25</v>
      </c>
      <c r="L485" s="35">
        <v>0.1</v>
      </c>
      <c r="M485" s="81">
        <f>1-(1-Table13[[#This Row],[Rabat Długoterminowy]])*(1-Table13[[#This Row],[Dodatkowy rabat kwartału (składany)]])</f>
        <v>0.27999999999999992</v>
      </c>
      <c r="N485" s="52">
        <v>0</v>
      </c>
      <c r="O485" s="31">
        <f>ROUND(Table13[[#This Row],[Cena Netto Po Rabacie Długoterminowym]]*(1-Table13[[#This Row],[Rabat Podstawowy]])*(1-Table13[[#This Row],[Dodatkowy rabat kwartału (składany)]])*(1-Table13[[#This Row],[Rabat Indywidualny]]),2)</f>
        <v>10.73</v>
      </c>
      <c r="P485" s="31">
        <f>Table13[[#This Row],[Сena SKU Po Wszystkich Rabatach]]/Table13[[#This Row],[Szt/
Opak.]]</f>
        <v>0.89416666666666667</v>
      </c>
      <c r="Q485" s="94" t="s">
        <v>2444</v>
      </c>
      <c r="R485" s="36" t="s">
        <v>2444</v>
      </c>
      <c r="S485" s="91" t="str">
        <f>IF(ISERROR(Table13[[#This Row],[W Inner]]),Table13[[#This Row],[W Outer]],IF(AND(Table13[[#This Row],[W Inner]]&gt;0,Table13[[#This Row],[W Inner]]&lt;&gt;"0"),Table13[[#This Row],[W Inner]],Table13[[#This Row],[W Outer]]))</f>
        <v>12</v>
      </c>
      <c r="T485" s="86"/>
      <c r="U4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5" s="49">
        <f>IF(Table13[[#This Row],[Zamówienie - Ilosc SKU '[Szt']]]=0,0,MOD(Table13[[#This Row],[Zamówienie - Ilosc SKU '[Szt']]],Table13[[#This Row],[Min. Ilość Zam. Sku]])-0.5)</f>
        <v>0</v>
      </c>
      <c r="W485" s="31">
        <f>Table13[[#This Row],[Сena SKU Po Wszystkich Rabatach]]*U485</f>
        <v>0</v>
      </c>
      <c r="X485" s="33" t="str">
        <f>IF(Table13[[#This Row],[Zamówienie - Ilosc SKU '[Szt']]]=0,"Niezamówione produkty","Zamówione produkty")</f>
        <v>Niezamówione produkty</v>
      </c>
      <c r="Y485" s="34" t="s">
        <v>2444</v>
      </c>
      <c r="Z485" s="34">
        <v>72</v>
      </c>
      <c r="AA485" s="34">
        <v>288</v>
      </c>
      <c r="AB485" s="34">
        <v>1152</v>
      </c>
      <c r="AC485" s="34">
        <f>+Table13[[#This Row],[Na Palecie]]/Table13[[#This Row],[W Outer]]</f>
        <v>16</v>
      </c>
      <c r="AD485" s="34">
        <f>+Table13[[#This Row],[Na Palecie]]/Table13[[#This Row],[Na 
Warstwie]]</f>
        <v>4</v>
      </c>
      <c r="AE485" s="37" t="s">
        <v>1600</v>
      </c>
      <c r="AF485" s="37" t="s">
        <v>90</v>
      </c>
      <c r="AG485" s="37" t="s">
        <v>1601</v>
      </c>
      <c r="AH485" s="37" t="s">
        <v>1602</v>
      </c>
      <c r="AI485" s="37"/>
      <c r="AJ485" s="37" t="s">
        <v>6697</v>
      </c>
      <c r="AK485" s="37" t="s">
        <v>722</v>
      </c>
      <c r="AL485" s="37" t="str">
        <f>_xlfn.XLOOKUP(Table13[[#This Row],[Rabat Indywidualny]],'PC2 code'!A:A,'PC2 code'!B:B,0)</f>
        <v>00</v>
      </c>
    </row>
    <row r="486" spans="1:38" ht="15.75" customHeight="1" x14ac:dyDescent="0.35">
      <c r="A486" s="73" t="s">
        <v>5726</v>
      </c>
      <c r="B486" s="73" t="str">
        <f>TEXT(Table13[[#This Row],[Kod EAN 
(Sku)]],"0000000000000")</f>
        <v>3270220013419</v>
      </c>
      <c r="C486" s="78" t="str">
        <f>IF(AND(Table13[[#This Row],[Kod EAN 
(Szt)]]&lt;&gt;0,Table13[[#This Row],[Kod EAN 
(Szt)]]&lt;&gt;"0"),TEXT(Table13[[#This Row],[Kod EAN 
(Szt)]],"0000000000000"),"")</f>
        <v/>
      </c>
      <c r="D486" s="79" t="s">
        <v>6128</v>
      </c>
      <c r="E486" s="27" t="s">
        <v>7</v>
      </c>
      <c r="F486" s="28" t="s">
        <v>1593</v>
      </c>
      <c r="G486" s="29"/>
      <c r="H486" s="66">
        <v>39.75</v>
      </c>
      <c r="I486" s="67"/>
      <c r="J486" s="51">
        <f>Table13[[#This Row],[Cena Netto]]*(1-Table13[[#This Row],[Rabat Długoterminowy]])</f>
        <v>39.75</v>
      </c>
      <c r="K486" s="80">
        <f>IF(TRIM($D$8)='Payment Term'!A$1,1-(1-$D$9)*(1-2%),$D$9)</f>
        <v>0.25</v>
      </c>
      <c r="L486" s="35">
        <v>0.1</v>
      </c>
      <c r="M486" s="81">
        <f>1-(1-Table13[[#This Row],[Rabat Długoterminowy]])*(1-Table13[[#This Row],[Dodatkowy rabat kwartału (składany)]])</f>
        <v>9.9999999999999978E-2</v>
      </c>
      <c r="N486" s="52">
        <v>0</v>
      </c>
      <c r="O486" s="31">
        <f>ROUND(Table13[[#This Row],[Cena Netto Po Rabacie Długoterminowym]]*(1-Table13[[#This Row],[Rabat Podstawowy]])*(1-Table13[[#This Row],[Dodatkowy rabat kwartału (składany)]])*(1-Table13[[#This Row],[Rabat Indywidualny]]),2)</f>
        <v>26.83</v>
      </c>
      <c r="P486" s="31">
        <f>Table13[[#This Row],[Сena SKU Po Wszystkich Rabatach]]/Table13[[#This Row],[Szt/
Opak.]]</f>
        <v>1.1179166666666667</v>
      </c>
      <c r="Q486" s="94" t="s">
        <v>2468</v>
      </c>
      <c r="R486" s="36" t="s">
        <v>6200</v>
      </c>
      <c r="S486" s="91">
        <f>IF(ISERROR(Table13[[#This Row],[W Inner]]),Table13[[#This Row],[W Outer]],IF(AND(Table13[[#This Row],[W Inner]]&gt;0,Table13[[#This Row],[W Inner]]&lt;&gt;"0"),Table13[[#This Row],[W Inner]],Table13[[#This Row],[W Outer]]))</f>
        <v>27</v>
      </c>
      <c r="T486" s="86"/>
      <c r="U4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6" s="49">
        <f>IF(Table13[[#This Row],[Zamówienie - Ilosc SKU '[Szt']]]=0,0,MOD(Table13[[#This Row],[Zamówienie - Ilosc SKU '[Szt']]],Table13[[#This Row],[Min. Ilość Zam. Sku]])-0.5)</f>
        <v>0</v>
      </c>
      <c r="W486" s="31">
        <f>Table13[[#This Row],[Сena SKU Po Wszystkich Rabatach]]*U486</f>
        <v>0</v>
      </c>
      <c r="X486" s="33" t="str">
        <f>IF(Table13[[#This Row],[Zamówienie - Ilosc SKU '[Szt']]]=0,"Niezamówione produkty","Zamówione produkty")</f>
        <v>Niezamówione produkty</v>
      </c>
      <c r="Y486" s="34" t="s">
        <v>90</v>
      </c>
      <c r="Z486" s="34">
        <v>27</v>
      </c>
      <c r="AA486" s="34">
        <v>108</v>
      </c>
      <c r="AB486" s="34">
        <v>432</v>
      </c>
      <c r="AC486" s="34">
        <f>+Table13[[#This Row],[Na Palecie]]/Table13[[#This Row],[W Outer]]</f>
        <v>16</v>
      </c>
      <c r="AD486" s="34">
        <f>+Table13[[#This Row],[Na Palecie]]/Table13[[#This Row],[Na 
Warstwie]]</f>
        <v>4</v>
      </c>
      <c r="AE486" s="37" t="s">
        <v>6292</v>
      </c>
      <c r="AF486" s="37" t="s">
        <v>90</v>
      </c>
      <c r="AG486" s="37" t="s">
        <v>6572</v>
      </c>
      <c r="AH486" s="37" t="s">
        <v>6573</v>
      </c>
      <c r="AI486" s="37"/>
      <c r="AJ486" s="37" t="s">
        <v>6697</v>
      </c>
      <c r="AK486" s="37" t="s">
        <v>722</v>
      </c>
      <c r="AL486" s="37" t="str">
        <f>_xlfn.XLOOKUP(Table13[[#This Row],[Rabat Indywidualny]],'PC2 code'!A:A,'PC2 code'!B:B,0)</f>
        <v>00</v>
      </c>
    </row>
    <row r="487" spans="1:38" ht="15.75" customHeight="1" x14ac:dyDescent="0.35">
      <c r="A487" s="73" t="s">
        <v>5727</v>
      </c>
      <c r="B487" s="73" t="str">
        <f>TEXT(Table13[[#This Row],[Kod EAN 
(Sku)]],"0000000000000")</f>
        <v>3270220002727</v>
      </c>
      <c r="C487" s="78" t="str">
        <f>IF(AND(Table13[[#This Row],[Kod EAN 
(Szt)]]&lt;&gt;0,Table13[[#This Row],[Kod EAN 
(Szt)]]&lt;&gt;"0"),TEXT(Table13[[#This Row],[Kod EAN 
(Szt)]],"0000000000000"),"")</f>
        <v/>
      </c>
      <c r="D487" s="79" t="s">
        <v>1603</v>
      </c>
      <c r="E487" s="27" t="s">
        <v>7</v>
      </c>
      <c r="F487" s="28" t="s">
        <v>1593</v>
      </c>
      <c r="G487" s="29"/>
      <c r="H487" s="66">
        <v>17.39</v>
      </c>
      <c r="I487" s="67">
        <v>0.2</v>
      </c>
      <c r="J487" s="51">
        <f>Table13[[#This Row],[Cena Netto]]*(1-Table13[[#This Row],[Rabat Długoterminowy]])</f>
        <v>13.912000000000001</v>
      </c>
      <c r="K487" s="80">
        <f>IF(TRIM($D$8)='Payment Term'!A$1,1-(1-$D$9)*(1-2%),$D$9)</f>
        <v>0.25</v>
      </c>
      <c r="L487" s="35">
        <v>0.1</v>
      </c>
      <c r="M487" s="81">
        <f>1-(1-Table13[[#This Row],[Rabat Długoterminowy]])*(1-Table13[[#This Row],[Dodatkowy rabat kwartału (składany)]])</f>
        <v>0.27999999999999992</v>
      </c>
      <c r="N487" s="52">
        <v>0</v>
      </c>
      <c r="O487" s="31">
        <f>ROUND(Table13[[#This Row],[Cena Netto Po Rabacie Długoterminowym]]*(1-Table13[[#This Row],[Rabat Podstawowy]])*(1-Table13[[#This Row],[Dodatkowy rabat kwartału (składany)]])*(1-Table13[[#This Row],[Rabat Indywidualny]]),2)</f>
        <v>9.39</v>
      </c>
      <c r="P487" s="31">
        <f>Table13[[#This Row],[Сena SKU Po Wszystkich Rabatach]]/Table13[[#This Row],[Szt/
Opak.]]</f>
        <v>0.78250000000000008</v>
      </c>
      <c r="Q487" s="94" t="s">
        <v>2444</v>
      </c>
      <c r="R487" s="36" t="s">
        <v>2470</v>
      </c>
      <c r="S487" s="91">
        <f>IF(ISERROR(Table13[[#This Row],[W Inner]]),Table13[[#This Row],[W Outer]],IF(AND(Table13[[#This Row],[W Inner]]&gt;0,Table13[[#This Row],[W Inner]]&lt;&gt;"0"),Table13[[#This Row],[W Inner]],Table13[[#This Row],[W Outer]]))</f>
        <v>25</v>
      </c>
      <c r="T487" s="86"/>
      <c r="U4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7" s="49">
        <f>IF(Table13[[#This Row],[Zamówienie - Ilosc SKU '[Szt']]]=0,0,MOD(Table13[[#This Row],[Zamówienie - Ilosc SKU '[Szt']]],Table13[[#This Row],[Min. Ilość Zam. Sku]])-0.5)</f>
        <v>0</v>
      </c>
      <c r="W487" s="31">
        <f>Table13[[#This Row],[Сena SKU Po Wszystkich Rabatach]]*U487</f>
        <v>0</v>
      </c>
      <c r="X487" s="33" t="str">
        <f>IF(Table13[[#This Row],[Zamówienie - Ilosc SKU '[Szt']]]=0,"Niezamówione produkty","Zamówione produkty")</f>
        <v>Niezamówione produkty</v>
      </c>
      <c r="Y487" s="34" t="s">
        <v>90</v>
      </c>
      <c r="Z487" s="34">
        <v>25</v>
      </c>
      <c r="AA487" s="34">
        <v>375</v>
      </c>
      <c r="AB487" s="34">
        <v>2250</v>
      </c>
      <c r="AC487" s="34">
        <f>+Table13[[#This Row],[Na Palecie]]/Table13[[#This Row],[W Outer]]</f>
        <v>90</v>
      </c>
      <c r="AD487" s="34">
        <f>+Table13[[#This Row],[Na Palecie]]/Table13[[#This Row],[Na 
Warstwie]]</f>
        <v>6</v>
      </c>
      <c r="AE487" s="37" t="s">
        <v>1604</v>
      </c>
      <c r="AF487" s="37" t="s">
        <v>90</v>
      </c>
      <c r="AG487" s="37" t="s">
        <v>1605</v>
      </c>
      <c r="AH487" s="37" t="s">
        <v>1606</v>
      </c>
      <c r="AI487" s="37"/>
      <c r="AJ487" s="37" t="s">
        <v>6697</v>
      </c>
      <c r="AK487" s="37" t="s">
        <v>722</v>
      </c>
      <c r="AL487" s="37" t="str">
        <f>_xlfn.XLOOKUP(Table13[[#This Row],[Rabat Indywidualny]],'PC2 code'!A:A,'PC2 code'!B:B,0)</f>
        <v>00</v>
      </c>
    </row>
    <row r="488" spans="1:38" ht="15.75" customHeight="1" x14ac:dyDescent="0.35">
      <c r="A488" s="73" t="s">
        <v>5728</v>
      </c>
      <c r="B488" s="73" t="str">
        <f>TEXT(Table13[[#This Row],[Kod EAN 
(Sku)]],"0000000000000")</f>
        <v>3270220002734</v>
      </c>
      <c r="C488" s="78" t="str">
        <f>IF(AND(Table13[[#This Row],[Kod EAN 
(Szt)]]&lt;&gt;0,Table13[[#This Row],[Kod EAN 
(Szt)]]&lt;&gt;"0"),TEXT(Table13[[#This Row],[Kod EAN 
(Szt)]],"0000000000000"),"")</f>
        <v/>
      </c>
      <c r="D488" s="79" t="s">
        <v>1607</v>
      </c>
      <c r="E488" s="27" t="s">
        <v>7</v>
      </c>
      <c r="F488" s="28" t="s">
        <v>1593</v>
      </c>
      <c r="G488" s="29"/>
      <c r="H488" s="66">
        <v>23.57</v>
      </c>
      <c r="I488" s="67">
        <v>0.2</v>
      </c>
      <c r="J488" s="51">
        <f>Table13[[#This Row],[Cena Netto]]*(1-Table13[[#This Row],[Rabat Długoterminowy]])</f>
        <v>18.856000000000002</v>
      </c>
      <c r="K488" s="80">
        <f>IF(TRIM($D$8)='Payment Term'!A$1,1-(1-$D$9)*(1-2%),$D$9)</f>
        <v>0.25</v>
      </c>
      <c r="L488" s="35">
        <v>0.1</v>
      </c>
      <c r="M488" s="81">
        <f>1-(1-Table13[[#This Row],[Rabat Długoterminowy]])*(1-Table13[[#This Row],[Dodatkowy rabat kwartału (składany)]])</f>
        <v>0.27999999999999992</v>
      </c>
      <c r="N488" s="52">
        <v>0</v>
      </c>
      <c r="O488" s="31">
        <f>ROUND(Table13[[#This Row],[Cena Netto Po Rabacie Długoterminowym]]*(1-Table13[[#This Row],[Rabat Podstawowy]])*(1-Table13[[#This Row],[Dodatkowy rabat kwartału (składany)]])*(1-Table13[[#This Row],[Rabat Indywidualny]]),2)</f>
        <v>12.73</v>
      </c>
      <c r="P488" s="31">
        <f>Table13[[#This Row],[Сena SKU Po Wszystkich Rabatach]]/Table13[[#This Row],[Szt/
Opak.]]</f>
        <v>0.7072222222222222</v>
      </c>
      <c r="Q488" s="94" t="s">
        <v>2456</v>
      </c>
      <c r="R488" s="36" t="s">
        <v>2472</v>
      </c>
      <c r="S488" s="91">
        <f>IF(ISERROR(Table13[[#This Row],[W Inner]]),Table13[[#This Row],[W Outer]],IF(AND(Table13[[#This Row],[W Inner]]&gt;0,Table13[[#This Row],[W Inner]]&lt;&gt;"0"),Table13[[#This Row],[W Inner]],Table13[[#This Row],[W Outer]]))</f>
        <v>26</v>
      </c>
      <c r="T488" s="86"/>
      <c r="U4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8" s="49">
        <f>IF(Table13[[#This Row],[Zamówienie - Ilosc SKU '[Szt']]]=0,0,MOD(Table13[[#This Row],[Zamówienie - Ilosc SKU '[Szt']]],Table13[[#This Row],[Min. Ilość Zam. Sku]])-0.5)</f>
        <v>0</v>
      </c>
      <c r="W488" s="31">
        <f>Table13[[#This Row],[Сena SKU Po Wszystkich Rabatach]]*U488</f>
        <v>0</v>
      </c>
      <c r="X488" s="33" t="str">
        <f>IF(Table13[[#This Row],[Zamówienie - Ilosc SKU '[Szt']]]=0,"Niezamówione produkty","Zamówione produkty")</f>
        <v>Niezamówione produkty</v>
      </c>
      <c r="Y488" s="34" t="s">
        <v>90</v>
      </c>
      <c r="Z488" s="34">
        <v>26</v>
      </c>
      <c r="AA488" s="34">
        <v>260</v>
      </c>
      <c r="AB488" s="34">
        <v>1560</v>
      </c>
      <c r="AC488" s="34">
        <f>+Table13[[#This Row],[Na Palecie]]/Table13[[#This Row],[W Outer]]</f>
        <v>60</v>
      </c>
      <c r="AD488" s="34">
        <f>+Table13[[#This Row],[Na Palecie]]/Table13[[#This Row],[Na 
Warstwie]]</f>
        <v>6</v>
      </c>
      <c r="AE488" s="37" t="s">
        <v>1608</v>
      </c>
      <c r="AF488" s="37" t="s">
        <v>90</v>
      </c>
      <c r="AG488" s="37" t="s">
        <v>1609</v>
      </c>
      <c r="AH488" s="37" t="s">
        <v>1610</v>
      </c>
      <c r="AI488" s="37"/>
      <c r="AJ488" s="37" t="s">
        <v>6697</v>
      </c>
      <c r="AK488" s="37" t="s">
        <v>722</v>
      </c>
      <c r="AL488" s="37" t="str">
        <f>_xlfn.XLOOKUP(Table13[[#This Row],[Rabat Indywidualny]],'PC2 code'!A:A,'PC2 code'!B:B,0)</f>
        <v>00</v>
      </c>
    </row>
    <row r="489" spans="1:38" ht="15.75" customHeight="1" x14ac:dyDescent="0.35">
      <c r="A489" s="73" t="s">
        <v>5729</v>
      </c>
      <c r="B489" s="73" t="str">
        <f>TEXT(Table13[[#This Row],[Kod EAN 
(Sku)]],"0000000000000")</f>
        <v>3270220093350</v>
      </c>
      <c r="C489" s="78" t="str">
        <f>IF(AND(Table13[[#This Row],[Kod EAN 
(Szt)]]&lt;&gt;0,Table13[[#This Row],[Kod EAN 
(Szt)]]&lt;&gt;"0"),TEXT(Table13[[#This Row],[Kod EAN 
(Szt)]],"0000000000000"),"")</f>
        <v/>
      </c>
      <c r="D489" s="79" t="s">
        <v>1611</v>
      </c>
      <c r="E489" s="27" t="s">
        <v>7</v>
      </c>
      <c r="F489" s="28" t="s">
        <v>1593</v>
      </c>
      <c r="G489" s="29"/>
      <c r="H489" s="66">
        <v>27.65</v>
      </c>
      <c r="I489" s="67">
        <v>0.2</v>
      </c>
      <c r="J489" s="51">
        <f>Table13[[#This Row],[Cena Netto]]*(1-Table13[[#This Row],[Rabat Długoterminowy]])</f>
        <v>22.12</v>
      </c>
      <c r="K489" s="80">
        <f>IF(TRIM($D$8)='Payment Term'!A$1,1-(1-$D$9)*(1-2%),$D$9)</f>
        <v>0.25</v>
      </c>
      <c r="L489" s="35">
        <v>0.1</v>
      </c>
      <c r="M489" s="81">
        <f>1-(1-Table13[[#This Row],[Rabat Długoterminowy]])*(1-Table13[[#This Row],[Dodatkowy rabat kwartału (składany)]])</f>
        <v>0.27999999999999992</v>
      </c>
      <c r="N489" s="52">
        <v>0</v>
      </c>
      <c r="O489" s="31">
        <f>ROUND(Table13[[#This Row],[Cena Netto Po Rabacie Długoterminowym]]*(1-Table13[[#This Row],[Rabat Podstawowy]])*(1-Table13[[#This Row],[Dodatkowy rabat kwartału (składany)]])*(1-Table13[[#This Row],[Rabat Indywidualny]]),2)</f>
        <v>14.93</v>
      </c>
      <c r="P489" s="31">
        <f>Table13[[#This Row],[Сena SKU Po Wszystkich Rabatach]]/Table13[[#This Row],[Szt/
Opak.]]</f>
        <v>0.62208333333333332</v>
      </c>
      <c r="Q489" s="94" t="s">
        <v>2468</v>
      </c>
      <c r="R489" s="36" t="s">
        <v>2470</v>
      </c>
      <c r="S489" s="91">
        <f>IF(ISERROR(Table13[[#This Row],[W Inner]]),Table13[[#This Row],[W Outer]],IF(AND(Table13[[#This Row],[W Inner]]&gt;0,Table13[[#This Row],[W Inner]]&lt;&gt;"0"),Table13[[#This Row],[W Inner]],Table13[[#This Row],[W Outer]]))</f>
        <v>25</v>
      </c>
      <c r="T489" s="86"/>
      <c r="U4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89" s="49">
        <f>IF(Table13[[#This Row],[Zamówienie - Ilosc SKU '[Szt']]]=0,0,MOD(Table13[[#This Row],[Zamówienie - Ilosc SKU '[Szt']]],Table13[[#This Row],[Min. Ilość Zam. Sku]])-0.5)</f>
        <v>0</v>
      </c>
      <c r="W489" s="31">
        <f>Table13[[#This Row],[Сena SKU Po Wszystkich Rabatach]]*U489</f>
        <v>0</v>
      </c>
      <c r="X489" s="33" t="str">
        <f>IF(Table13[[#This Row],[Zamówienie - Ilosc SKU '[Szt']]]=0,"Niezamówione produkty","Zamówione produkty")</f>
        <v>Niezamówione produkty</v>
      </c>
      <c r="Y489" s="34" t="s">
        <v>90</v>
      </c>
      <c r="Z489" s="34">
        <v>25</v>
      </c>
      <c r="AA489" s="34">
        <v>400</v>
      </c>
      <c r="AB489" s="34">
        <v>1200</v>
      </c>
      <c r="AC489" s="34">
        <f>+Table13[[#This Row],[Na Palecie]]/Table13[[#This Row],[W Outer]]</f>
        <v>48</v>
      </c>
      <c r="AD489" s="34">
        <f>+Table13[[#This Row],[Na Palecie]]/Table13[[#This Row],[Na 
Warstwie]]</f>
        <v>3</v>
      </c>
      <c r="AE489" s="37" t="s">
        <v>1612</v>
      </c>
      <c r="AF489" s="37" t="s">
        <v>90</v>
      </c>
      <c r="AG489" s="37" t="s">
        <v>1613</v>
      </c>
      <c r="AH489" s="37" t="s">
        <v>1614</v>
      </c>
      <c r="AI489" s="37"/>
      <c r="AJ489" s="37" t="s">
        <v>6697</v>
      </c>
      <c r="AK489" s="37" t="s">
        <v>722</v>
      </c>
      <c r="AL489" s="37" t="str">
        <f>_xlfn.XLOOKUP(Table13[[#This Row],[Rabat Indywidualny]],'PC2 code'!A:A,'PC2 code'!B:B,0)</f>
        <v>00</v>
      </c>
    </row>
    <row r="490" spans="1:38" ht="15.75" customHeight="1" x14ac:dyDescent="0.35">
      <c r="A490" s="73" t="s">
        <v>5730</v>
      </c>
      <c r="B490" s="73" t="str">
        <f>TEXT(Table13[[#This Row],[Kod EAN 
(Sku)]],"0000000000000")</f>
        <v>3086123431836</v>
      </c>
      <c r="C490" s="78" t="str">
        <f>IF(AND(Table13[[#This Row],[Kod EAN 
(Szt)]]&lt;&gt;0,Table13[[#This Row],[Kod EAN 
(Szt)]]&lt;&gt;"0"),TEXT(Table13[[#This Row],[Kod EAN 
(Szt)]],"0000000000000"),"")</f>
        <v/>
      </c>
      <c r="D490" s="79" t="s">
        <v>1615</v>
      </c>
      <c r="E490" s="27" t="s">
        <v>7</v>
      </c>
      <c r="F490" s="28" t="s">
        <v>1593</v>
      </c>
      <c r="G490" s="29"/>
      <c r="H490" s="66">
        <v>41.39</v>
      </c>
      <c r="I490" s="67">
        <v>0.2</v>
      </c>
      <c r="J490" s="51">
        <f>Table13[[#This Row],[Cena Netto]]*(1-Table13[[#This Row],[Rabat Długoterminowy]])</f>
        <v>33.112000000000002</v>
      </c>
      <c r="K490" s="80">
        <f>IF(TRIM($D$8)='Payment Term'!A$1,1-(1-$D$9)*(1-2%),$D$9)</f>
        <v>0.25</v>
      </c>
      <c r="L490" s="35">
        <v>0.1</v>
      </c>
      <c r="M490" s="81">
        <f>1-(1-Table13[[#This Row],[Rabat Długoterminowy]])*(1-Table13[[#This Row],[Dodatkowy rabat kwartału (składany)]])</f>
        <v>0.27999999999999992</v>
      </c>
      <c r="N490" s="52">
        <v>0</v>
      </c>
      <c r="O490" s="31">
        <f>ROUND(Table13[[#This Row],[Cena Netto Po Rabacie Długoterminowym]]*(1-Table13[[#This Row],[Rabat Podstawowy]])*(1-Table13[[#This Row],[Dodatkowy rabat kwartału (składany)]])*(1-Table13[[#This Row],[Rabat Indywidualny]]),2)</f>
        <v>22.35</v>
      </c>
      <c r="P490" s="31">
        <f>Table13[[#This Row],[Сena SKU Po Wszystkich Rabatach]]/Table13[[#This Row],[Szt/
Opak.]]</f>
        <v>0.62083333333333335</v>
      </c>
      <c r="Q490" s="94" t="s">
        <v>2492</v>
      </c>
      <c r="R490" s="36" t="s">
        <v>2444</v>
      </c>
      <c r="S490" s="91">
        <f>IF(ISERROR(Table13[[#This Row],[W Inner]]),Table13[[#This Row],[W Outer]],IF(AND(Table13[[#This Row],[W Inner]]&gt;0,Table13[[#This Row],[W Inner]]&lt;&gt;"0"),Table13[[#This Row],[W Inner]],Table13[[#This Row],[W Outer]]))</f>
        <v>12</v>
      </c>
      <c r="T490" s="86"/>
      <c r="U4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0" s="49">
        <f>IF(Table13[[#This Row],[Zamówienie - Ilosc SKU '[Szt']]]=0,0,MOD(Table13[[#This Row],[Zamówienie - Ilosc SKU '[Szt']]],Table13[[#This Row],[Min. Ilość Zam. Sku]])-0.5)</f>
        <v>0</v>
      </c>
      <c r="W490" s="31">
        <f>Table13[[#This Row],[Сena SKU Po Wszystkich Rabatach]]*U490</f>
        <v>0</v>
      </c>
      <c r="X490" s="33" t="str">
        <f>IF(Table13[[#This Row],[Zamówienie - Ilosc SKU '[Szt']]]=0,"Niezamówione produkty","Zamówione produkty")</f>
        <v>Niezamówione produkty</v>
      </c>
      <c r="Y490" s="34" t="s">
        <v>90</v>
      </c>
      <c r="Z490" s="34">
        <v>12</v>
      </c>
      <c r="AA490" s="34">
        <v>120</v>
      </c>
      <c r="AB490" s="34">
        <v>720</v>
      </c>
      <c r="AC490" s="34">
        <f>+Table13[[#This Row],[Na Palecie]]/Table13[[#This Row],[W Outer]]</f>
        <v>60</v>
      </c>
      <c r="AD490" s="34">
        <f>+Table13[[#This Row],[Na Palecie]]/Table13[[#This Row],[Na 
Warstwie]]</f>
        <v>6</v>
      </c>
      <c r="AE490" s="37" t="s">
        <v>1616</v>
      </c>
      <c r="AF490" s="37" t="s">
        <v>90</v>
      </c>
      <c r="AG490" s="37" t="s">
        <v>1617</v>
      </c>
      <c r="AH490" s="37" t="s">
        <v>1618</v>
      </c>
      <c r="AI490" s="37"/>
      <c r="AJ490" s="37" t="s">
        <v>6697</v>
      </c>
      <c r="AK490" s="37" t="s">
        <v>722</v>
      </c>
      <c r="AL490" s="37" t="str">
        <f>_xlfn.XLOOKUP(Table13[[#This Row],[Rabat Indywidualny]],'PC2 code'!A:A,'PC2 code'!B:B,0)</f>
        <v>00</v>
      </c>
    </row>
    <row r="491" spans="1:38" ht="15.75" customHeight="1" x14ac:dyDescent="0.35">
      <c r="A491" s="73" t="s">
        <v>5731</v>
      </c>
      <c r="B491" s="73" t="str">
        <f>TEXT(Table13[[#This Row],[Kod EAN 
(Sku)]],"0000000000000")</f>
        <v>3086123751828</v>
      </c>
      <c r="C491" s="78" t="str">
        <f>IF(AND(Table13[[#This Row],[Kod EAN 
(Szt)]]&lt;&gt;0,Table13[[#This Row],[Kod EAN 
(Szt)]]&lt;&gt;"0"),TEXT(Table13[[#This Row],[Kod EAN 
(Szt)]],"0000000000000"),"")</f>
        <v/>
      </c>
      <c r="D491" s="79" t="s">
        <v>6129</v>
      </c>
      <c r="E491" s="27" t="s">
        <v>7</v>
      </c>
      <c r="F491" s="28" t="s">
        <v>1593</v>
      </c>
      <c r="G491" s="29"/>
      <c r="H491" s="66">
        <v>17.39</v>
      </c>
      <c r="I491" s="67">
        <v>0.2</v>
      </c>
      <c r="J491" s="51">
        <f>Table13[[#This Row],[Cena Netto]]*(1-Table13[[#This Row],[Rabat Długoterminowy]])</f>
        <v>13.912000000000001</v>
      </c>
      <c r="K491" s="80">
        <f>IF(TRIM($D$8)='Payment Term'!A$1,1-(1-$D$9)*(1-2%),$D$9)</f>
        <v>0.25</v>
      </c>
      <c r="L491" s="35"/>
      <c r="M491" s="81">
        <f>1-(1-Table13[[#This Row],[Rabat Długoterminowy]])*(1-Table13[[#This Row],[Dodatkowy rabat kwartału (składany)]])</f>
        <v>0.19999999999999996</v>
      </c>
      <c r="N491" s="52">
        <v>0</v>
      </c>
      <c r="O491" s="31">
        <f>ROUND(Table13[[#This Row],[Cena Netto Po Rabacie Długoterminowym]]*(1-Table13[[#This Row],[Rabat Podstawowy]])*(1-Table13[[#This Row],[Dodatkowy rabat kwartału (składany)]])*(1-Table13[[#This Row],[Rabat Indywidualny]]),2)</f>
        <v>10.43</v>
      </c>
      <c r="P491" s="31">
        <f>Table13[[#This Row],[Сena SKU Po Wszystkich Rabatach]]/Table13[[#This Row],[Szt/
Opak.]]</f>
        <v>0.86916666666666664</v>
      </c>
      <c r="Q491" s="94" t="s">
        <v>2444</v>
      </c>
      <c r="R491" s="36" t="s">
        <v>2470</v>
      </c>
      <c r="S491" s="91">
        <f>IF(ISERROR(Table13[[#This Row],[W Inner]]),Table13[[#This Row],[W Outer]],IF(AND(Table13[[#This Row],[W Inner]]&gt;0,Table13[[#This Row],[W Inner]]&lt;&gt;"0"),Table13[[#This Row],[W Inner]],Table13[[#This Row],[W Outer]]))</f>
        <v>25</v>
      </c>
      <c r="T491" s="86"/>
      <c r="U4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1" s="49">
        <f>IF(Table13[[#This Row],[Zamówienie - Ilosc SKU '[Szt']]]=0,0,MOD(Table13[[#This Row],[Zamówienie - Ilosc SKU '[Szt']]],Table13[[#This Row],[Min. Ilość Zam. Sku]])-0.5)</f>
        <v>0</v>
      </c>
      <c r="W491" s="31">
        <f>Table13[[#This Row],[Сena SKU Po Wszystkich Rabatach]]*U491</f>
        <v>0</v>
      </c>
      <c r="X491" s="33" t="str">
        <f>IF(Table13[[#This Row],[Zamówienie - Ilosc SKU '[Szt']]]=0,"Niezamówione produkty","Zamówione produkty")</f>
        <v>Niezamówione produkty</v>
      </c>
      <c r="Y491" s="34" t="s">
        <v>90</v>
      </c>
      <c r="Z491" s="34">
        <v>25</v>
      </c>
      <c r="AA491" s="34">
        <v>375</v>
      </c>
      <c r="AB491" s="34">
        <v>2250</v>
      </c>
      <c r="AC491" s="34">
        <f>+Table13[[#This Row],[Na Palecie]]/Table13[[#This Row],[W Outer]]</f>
        <v>90</v>
      </c>
      <c r="AD491" s="34">
        <f>+Table13[[#This Row],[Na Palecie]]/Table13[[#This Row],[Na 
Warstwie]]</f>
        <v>6</v>
      </c>
      <c r="AE491" s="37" t="s">
        <v>6293</v>
      </c>
      <c r="AF491" s="37" t="s">
        <v>90</v>
      </c>
      <c r="AG491" s="37" t="s">
        <v>6574</v>
      </c>
      <c r="AH491" s="37" t="s">
        <v>6575</v>
      </c>
      <c r="AI491" s="37"/>
      <c r="AJ491" s="37" t="s">
        <v>6697</v>
      </c>
      <c r="AK491" s="37" t="s">
        <v>722</v>
      </c>
      <c r="AL491" s="37" t="str">
        <f>_xlfn.XLOOKUP(Table13[[#This Row],[Rabat Indywidualny]],'PC2 code'!A:A,'PC2 code'!B:B,0)</f>
        <v>00</v>
      </c>
    </row>
    <row r="492" spans="1:38" ht="15.75" customHeight="1" x14ac:dyDescent="0.35">
      <c r="A492" s="73" t="s">
        <v>1619</v>
      </c>
      <c r="B492" s="73" t="str">
        <f>TEXT(Table13[[#This Row],[Kod EAN 
(Sku)]],"0000000000000")</f>
        <v>3086123751811</v>
      </c>
      <c r="C492" s="78" t="str">
        <f>IF(AND(Table13[[#This Row],[Kod EAN 
(Szt)]]&lt;&gt;0,Table13[[#This Row],[Kod EAN 
(Szt)]]&lt;&gt;"0"),TEXT(Table13[[#This Row],[Kod EAN 
(Szt)]],"0000000000000"),"")</f>
        <v/>
      </c>
      <c r="D492" s="79" t="s">
        <v>1620</v>
      </c>
      <c r="E492" s="27" t="s">
        <v>7</v>
      </c>
      <c r="F492" s="28" t="s">
        <v>1593</v>
      </c>
      <c r="G492" s="29"/>
      <c r="H492" s="66">
        <v>23.57</v>
      </c>
      <c r="I492" s="67">
        <v>0.2</v>
      </c>
      <c r="J492" s="51">
        <f>Table13[[#This Row],[Cena Netto]]*(1-Table13[[#This Row],[Rabat Długoterminowy]])</f>
        <v>18.856000000000002</v>
      </c>
      <c r="K492" s="80">
        <f>IF(TRIM($D$8)='Payment Term'!A$1,1-(1-$D$9)*(1-2%),$D$9)</f>
        <v>0.25</v>
      </c>
      <c r="L492" s="35">
        <v>0.1</v>
      </c>
      <c r="M492" s="81">
        <f>1-(1-Table13[[#This Row],[Rabat Długoterminowy]])*(1-Table13[[#This Row],[Dodatkowy rabat kwartału (składany)]])</f>
        <v>0.27999999999999992</v>
      </c>
      <c r="N492" s="52">
        <v>0</v>
      </c>
      <c r="O492" s="31">
        <f>ROUND(Table13[[#This Row],[Cena Netto Po Rabacie Długoterminowym]]*(1-Table13[[#This Row],[Rabat Podstawowy]])*(1-Table13[[#This Row],[Dodatkowy rabat kwartału (składany)]])*(1-Table13[[#This Row],[Rabat Indywidualny]]),2)</f>
        <v>12.73</v>
      </c>
      <c r="P492" s="31">
        <f>Table13[[#This Row],[Сena SKU Po Wszystkich Rabatach]]/Table13[[#This Row],[Szt/
Opak.]]</f>
        <v>0.7072222222222222</v>
      </c>
      <c r="Q492" s="94" t="s">
        <v>2456</v>
      </c>
      <c r="R492" s="36" t="s">
        <v>2472</v>
      </c>
      <c r="S492" s="91">
        <f>IF(ISERROR(Table13[[#This Row],[W Inner]]),Table13[[#This Row],[W Outer]],IF(AND(Table13[[#This Row],[W Inner]]&gt;0,Table13[[#This Row],[W Inner]]&lt;&gt;"0"),Table13[[#This Row],[W Inner]],Table13[[#This Row],[W Outer]]))</f>
        <v>26</v>
      </c>
      <c r="T492" s="86"/>
      <c r="U4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2" s="49">
        <f>IF(Table13[[#This Row],[Zamówienie - Ilosc SKU '[Szt']]]=0,0,MOD(Table13[[#This Row],[Zamówienie - Ilosc SKU '[Szt']]],Table13[[#This Row],[Min. Ilość Zam. Sku]])-0.5)</f>
        <v>0</v>
      </c>
      <c r="W492" s="31">
        <f>Table13[[#This Row],[Сena SKU Po Wszystkich Rabatach]]*U492</f>
        <v>0</v>
      </c>
      <c r="X492" s="33" t="str">
        <f>IF(Table13[[#This Row],[Zamówienie - Ilosc SKU '[Szt']]]=0,"Niezamówione produkty","Zamówione produkty")</f>
        <v>Niezamówione produkty</v>
      </c>
      <c r="Y492" s="34" t="s">
        <v>90</v>
      </c>
      <c r="Z492" s="34">
        <v>26</v>
      </c>
      <c r="AA492" s="34">
        <v>260</v>
      </c>
      <c r="AB492" s="34">
        <v>1560</v>
      </c>
      <c r="AC492" s="34">
        <f>+Table13[[#This Row],[Na Palecie]]/Table13[[#This Row],[W Outer]]</f>
        <v>60</v>
      </c>
      <c r="AD492" s="34">
        <f>+Table13[[#This Row],[Na Palecie]]/Table13[[#This Row],[Na 
Warstwie]]</f>
        <v>6</v>
      </c>
      <c r="AE492" s="37" t="s">
        <v>1621</v>
      </c>
      <c r="AF492" s="37" t="s">
        <v>90</v>
      </c>
      <c r="AG492" s="37" t="s">
        <v>1622</v>
      </c>
      <c r="AH492" s="37" t="s">
        <v>1623</v>
      </c>
      <c r="AI492" s="37"/>
      <c r="AJ492" s="37" t="s">
        <v>6697</v>
      </c>
      <c r="AK492" s="37" t="s">
        <v>722</v>
      </c>
      <c r="AL492" s="37" t="str">
        <f>_xlfn.XLOOKUP(Table13[[#This Row],[Rabat Indywidualny]],'PC2 code'!A:A,'PC2 code'!B:B,0)</f>
        <v>00</v>
      </c>
    </row>
    <row r="493" spans="1:38" ht="15.75" customHeight="1" x14ac:dyDescent="0.35">
      <c r="A493" s="73" t="s">
        <v>5732</v>
      </c>
      <c r="B493" s="73" t="str">
        <f>TEXT(Table13[[#This Row],[Kod EAN 
(Sku)]],"0000000000000")</f>
        <v>3086123356320</v>
      </c>
      <c r="C493" s="78" t="str">
        <f>IF(AND(Table13[[#This Row],[Kod EAN 
(Szt)]]&lt;&gt;0,Table13[[#This Row],[Kod EAN 
(Szt)]]&lt;&gt;"0"),TEXT(Table13[[#This Row],[Kod EAN 
(Szt)]],"0000000000000"),"")</f>
        <v/>
      </c>
      <c r="D493" s="79" t="s">
        <v>1624</v>
      </c>
      <c r="E493" s="27" t="s">
        <v>7</v>
      </c>
      <c r="F493" s="28" t="s">
        <v>1593</v>
      </c>
      <c r="G493" s="29"/>
      <c r="H493" s="66">
        <v>27.65</v>
      </c>
      <c r="I493" s="67">
        <v>0.2</v>
      </c>
      <c r="J493" s="51">
        <f>Table13[[#This Row],[Cena Netto]]*(1-Table13[[#This Row],[Rabat Długoterminowy]])</f>
        <v>22.12</v>
      </c>
      <c r="K493" s="80">
        <f>IF(TRIM($D$8)='Payment Term'!A$1,1-(1-$D$9)*(1-2%),$D$9)</f>
        <v>0.25</v>
      </c>
      <c r="L493" s="35">
        <v>0.1</v>
      </c>
      <c r="M493" s="81">
        <f>1-(1-Table13[[#This Row],[Rabat Długoterminowy]])*(1-Table13[[#This Row],[Dodatkowy rabat kwartału (składany)]])</f>
        <v>0.27999999999999992</v>
      </c>
      <c r="N493" s="52">
        <v>0</v>
      </c>
      <c r="O493" s="31">
        <f>ROUND(Table13[[#This Row],[Cena Netto Po Rabacie Długoterminowym]]*(1-Table13[[#This Row],[Rabat Podstawowy]])*(1-Table13[[#This Row],[Dodatkowy rabat kwartału (składany)]])*(1-Table13[[#This Row],[Rabat Indywidualny]]),2)</f>
        <v>14.93</v>
      </c>
      <c r="P493" s="31">
        <f>Table13[[#This Row],[Сena SKU Po Wszystkich Rabatach]]/Table13[[#This Row],[Szt/
Opak.]]</f>
        <v>0.62208333333333332</v>
      </c>
      <c r="Q493" s="94" t="s">
        <v>2468</v>
      </c>
      <c r="R493" s="36" t="s">
        <v>2470</v>
      </c>
      <c r="S493" s="91">
        <f>IF(ISERROR(Table13[[#This Row],[W Inner]]),Table13[[#This Row],[W Outer]],IF(AND(Table13[[#This Row],[W Inner]]&gt;0,Table13[[#This Row],[W Inner]]&lt;&gt;"0"),Table13[[#This Row],[W Inner]],Table13[[#This Row],[W Outer]]))</f>
        <v>25</v>
      </c>
      <c r="T493" s="86"/>
      <c r="U4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3" s="49">
        <f>IF(Table13[[#This Row],[Zamówienie - Ilosc SKU '[Szt']]]=0,0,MOD(Table13[[#This Row],[Zamówienie - Ilosc SKU '[Szt']]],Table13[[#This Row],[Min. Ilość Zam. Sku]])-0.5)</f>
        <v>0</v>
      </c>
      <c r="W493" s="31">
        <f>Table13[[#This Row],[Сena SKU Po Wszystkich Rabatach]]*U493</f>
        <v>0</v>
      </c>
      <c r="X493" s="33" t="str">
        <f>IF(Table13[[#This Row],[Zamówienie - Ilosc SKU '[Szt']]]=0,"Niezamówione produkty","Zamówione produkty")</f>
        <v>Niezamówione produkty</v>
      </c>
      <c r="Y493" s="34" t="s">
        <v>90</v>
      </c>
      <c r="Z493" s="34">
        <v>25</v>
      </c>
      <c r="AA493" s="34">
        <v>400</v>
      </c>
      <c r="AB493" s="34">
        <v>1200</v>
      </c>
      <c r="AC493" s="34">
        <f>+Table13[[#This Row],[Na Palecie]]/Table13[[#This Row],[W Outer]]</f>
        <v>48</v>
      </c>
      <c r="AD493" s="34">
        <f>+Table13[[#This Row],[Na Palecie]]/Table13[[#This Row],[Na 
Warstwie]]</f>
        <v>3</v>
      </c>
      <c r="AE493" s="37" t="s">
        <v>1625</v>
      </c>
      <c r="AF493" s="37" t="s">
        <v>90</v>
      </c>
      <c r="AG493" s="37" t="s">
        <v>1626</v>
      </c>
      <c r="AH493" s="37" t="s">
        <v>1627</v>
      </c>
      <c r="AI493" s="37"/>
      <c r="AJ493" s="37" t="s">
        <v>6697</v>
      </c>
      <c r="AK493" s="37" t="s">
        <v>722</v>
      </c>
      <c r="AL493" s="37" t="str">
        <f>_xlfn.XLOOKUP(Table13[[#This Row],[Rabat Indywidualny]],'PC2 code'!A:A,'PC2 code'!B:B,0)</f>
        <v>00</v>
      </c>
    </row>
    <row r="494" spans="1:38" ht="15.75" customHeight="1" x14ac:dyDescent="0.35">
      <c r="A494" s="73" t="s">
        <v>5733</v>
      </c>
      <c r="B494" s="73" t="str">
        <f>TEXT(Table13[[#This Row],[Kod EAN 
(Sku)]],"0000000000000")</f>
        <v>3270220002758</v>
      </c>
      <c r="C494" s="78" t="str">
        <f>IF(AND(Table13[[#This Row],[Kod EAN 
(Szt)]]&lt;&gt;0,Table13[[#This Row],[Kod EAN 
(Szt)]]&lt;&gt;"0"),TEXT(Table13[[#This Row],[Kod EAN 
(Szt)]],"0000000000000"),"")</f>
        <v/>
      </c>
      <c r="D494" s="79" t="s">
        <v>1628</v>
      </c>
      <c r="E494" s="27" t="s">
        <v>7</v>
      </c>
      <c r="F494" s="28" t="s">
        <v>1593</v>
      </c>
      <c r="G494" s="29"/>
      <c r="H494" s="66">
        <v>12.85</v>
      </c>
      <c r="I494" s="67">
        <v>0.2</v>
      </c>
      <c r="J494" s="51">
        <f>Table13[[#This Row],[Cena Netto]]*(1-Table13[[#This Row],[Rabat Długoterminowy]])</f>
        <v>10.280000000000001</v>
      </c>
      <c r="K494" s="80">
        <f>IF(TRIM($D$8)='Payment Term'!A$1,1-(1-$D$9)*(1-2%),$D$9)</f>
        <v>0.25</v>
      </c>
      <c r="L494" s="35">
        <v>0.1</v>
      </c>
      <c r="M494" s="81">
        <f>1-(1-Table13[[#This Row],[Rabat Długoterminowy]])*(1-Table13[[#This Row],[Dodatkowy rabat kwartału (składany)]])</f>
        <v>0.27999999999999992</v>
      </c>
      <c r="N494" s="52">
        <v>0</v>
      </c>
      <c r="O494" s="31">
        <f>ROUND(Table13[[#This Row],[Cena Netto Po Rabacie Długoterminowym]]*(1-Table13[[#This Row],[Rabat Podstawowy]])*(1-Table13[[#This Row],[Dodatkowy rabat kwartału (składany)]])*(1-Table13[[#This Row],[Rabat Indywidualny]]),2)</f>
        <v>6.94</v>
      </c>
      <c r="P494" s="31">
        <f>Table13[[#This Row],[Сena SKU Po Wszystkich Rabatach]]/Table13[[#This Row],[Szt/
Opak.]]</f>
        <v>0.57833333333333337</v>
      </c>
      <c r="Q494" s="94" t="s">
        <v>2444</v>
      </c>
      <c r="R494" s="36" t="s">
        <v>2470</v>
      </c>
      <c r="S494" s="91">
        <f>IF(ISERROR(Table13[[#This Row],[W Inner]]),Table13[[#This Row],[W Outer]],IF(AND(Table13[[#This Row],[W Inner]]&gt;0,Table13[[#This Row],[W Inner]]&lt;&gt;"0"),Table13[[#This Row],[W Inner]],Table13[[#This Row],[W Outer]]))</f>
        <v>25</v>
      </c>
      <c r="T494" s="86"/>
      <c r="U4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4" s="49">
        <f>IF(Table13[[#This Row],[Zamówienie - Ilosc SKU '[Szt']]]=0,0,MOD(Table13[[#This Row],[Zamówienie - Ilosc SKU '[Szt']]],Table13[[#This Row],[Min. Ilość Zam. Sku]])-0.5)</f>
        <v>0</v>
      </c>
      <c r="W494" s="31">
        <f>Table13[[#This Row],[Сena SKU Po Wszystkich Rabatach]]*U494</f>
        <v>0</v>
      </c>
      <c r="X494" s="33" t="str">
        <f>IF(Table13[[#This Row],[Zamówienie - Ilosc SKU '[Szt']]]=0,"Niezamówione produkty","Zamówione produkty")</f>
        <v>Niezamówione produkty</v>
      </c>
      <c r="Y494" s="34" t="s">
        <v>90</v>
      </c>
      <c r="Z494" s="34">
        <v>25</v>
      </c>
      <c r="AA494" s="34">
        <v>350</v>
      </c>
      <c r="AB494" s="34">
        <v>1750</v>
      </c>
      <c r="AC494" s="34">
        <f>+Table13[[#This Row],[Na Palecie]]/Table13[[#This Row],[W Outer]]</f>
        <v>70</v>
      </c>
      <c r="AD494" s="34">
        <f>+Table13[[#This Row],[Na Palecie]]/Table13[[#This Row],[Na 
Warstwie]]</f>
        <v>5</v>
      </c>
      <c r="AE494" s="37" t="s">
        <v>1629</v>
      </c>
      <c r="AF494" s="37" t="s">
        <v>90</v>
      </c>
      <c r="AG494" s="37" t="s">
        <v>1630</v>
      </c>
      <c r="AH494" s="37" t="s">
        <v>1631</v>
      </c>
      <c r="AI494" s="37"/>
      <c r="AJ494" s="37" t="s">
        <v>6697</v>
      </c>
      <c r="AK494" s="37" t="s">
        <v>722</v>
      </c>
      <c r="AL494" s="37" t="str">
        <f>_xlfn.XLOOKUP(Table13[[#This Row],[Rabat Indywidualny]],'PC2 code'!A:A,'PC2 code'!B:B,0)</f>
        <v>00</v>
      </c>
    </row>
    <row r="495" spans="1:38" ht="15.75" customHeight="1" x14ac:dyDescent="0.35">
      <c r="A495" s="73" t="s">
        <v>5734</v>
      </c>
      <c r="B495" s="73" t="str">
        <f>TEXT(Table13[[#This Row],[Kod EAN 
(Sku)]],"0000000000000")</f>
        <v>3270220002765</v>
      </c>
      <c r="C495" s="78" t="str">
        <f>IF(AND(Table13[[#This Row],[Kod EAN 
(Szt)]]&lt;&gt;0,Table13[[#This Row],[Kod EAN 
(Szt)]]&lt;&gt;"0"),TEXT(Table13[[#This Row],[Kod EAN 
(Szt)]],"0000000000000"),"")</f>
        <v/>
      </c>
      <c r="D495" s="79" t="s">
        <v>1632</v>
      </c>
      <c r="E495" s="27" t="s">
        <v>7</v>
      </c>
      <c r="F495" s="28" t="s">
        <v>1593</v>
      </c>
      <c r="G495" s="29"/>
      <c r="H495" s="66">
        <v>17.260000000000002</v>
      </c>
      <c r="I495" s="67">
        <v>0.2</v>
      </c>
      <c r="J495" s="51">
        <f>Table13[[#This Row],[Cena Netto]]*(1-Table13[[#This Row],[Rabat Długoterminowy]])</f>
        <v>13.808000000000002</v>
      </c>
      <c r="K495" s="80">
        <f>IF(TRIM($D$8)='Payment Term'!A$1,1-(1-$D$9)*(1-2%),$D$9)</f>
        <v>0.25</v>
      </c>
      <c r="L495" s="35">
        <v>0.1</v>
      </c>
      <c r="M495" s="81">
        <f>1-(1-Table13[[#This Row],[Rabat Długoterminowy]])*(1-Table13[[#This Row],[Dodatkowy rabat kwartału (składany)]])</f>
        <v>0.27999999999999992</v>
      </c>
      <c r="N495" s="52">
        <v>0</v>
      </c>
      <c r="O495" s="31">
        <f>ROUND(Table13[[#This Row],[Cena Netto Po Rabacie Długoterminowym]]*(1-Table13[[#This Row],[Rabat Podstawowy]])*(1-Table13[[#This Row],[Dodatkowy rabat kwartału (składany)]])*(1-Table13[[#This Row],[Rabat Indywidualny]]),2)</f>
        <v>9.32</v>
      </c>
      <c r="P495" s="31">
        <f>Table13[[#This Row],[Сena SKU Po Wszystkich Rabatach]]/Table13[[#This Row],[Szt/
Opak.]]</f>
        <v>0.51777777777777778</v>
      </c>
      <c r="Q495" s="94" t="s">
        <v>2456</v>
      </c>
      <c r="R495" s="36" t="s">
        <v>2468</v>
      </c>
      <c r="S495" s="91">
        <f>IF(ISERROR(Table13[[#This Row],[W Inner]]),Table13[[#This Row],[W Outer]],IF(AND(Table13[[#This Row],[W Inner]]&gt;0,Table13[[#This Row],[W Inner]]&lt;&gt;"0"),Table13[[#This Row],[W Inner]],Table13[[#This Row],[W Outer]]))</f>
        <v>24</v>
      </c>
      <c r="T495" s="86"/>
      <c r="U4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5" s="49">
        <f>IF(Table13[[#This Row],[Zamówienie - Ilosc SKU '[Szt']]]=0,0,MOD(Table13[[#This Row],[Zamówienie - Ilosc SKU '[Szt']]],Table13[[#This Row],[Min. Ilość Zam. Sku]])-0.5)</f>
        <v>0</v>
      </c>
      <c r="W495" s="31">
        <f>Table13[[#This Row],[Сena SKU Po Wszystkich Rabatach]]*U495</f>
        <v>0</v>
      </c>
      <c r="X495" s="33" t="str">
        <f>IF(Table13[[#This Row],[Zamówienie - Ilosc SKU '[Szt']]]=0,"Niezamówione produkty","Zamówione produkty")</f>
        <v>Niezamówione produkty</v>
      </c>
      <c r="Y495" s="34" t="s">
        <v>90</v>
      </c>
      <c r="Z495" s="34">
        <v>24</v>
      </c>
      <c r="AA495" s="34">
        <v>336</v>
      </c>
      <c r="AB495" s="34">
        <v>1680</v>
      </c>
      <c r="AC495" s="34">
        <f>+Table13[[#This Row],[Na Palecie]]/Table13[[#This Row],[W Outer]]</f>
        <v>70</v>
      </c>
      <c r="AD495" s="34">
        <f>+Table13[[#This Row],[Na Palecie]]/Table13[[#This Row],[Na 
Warstwie]]</f>
        <v>5</v>
      </c>
      <c r="AE495" s="37" t="s">
        <v>1633</v>
      </c>
      <c r="AF495" s="37" t="s">
        <v>90</v>
      </c>
      <c r="AG495" s="37" t="s">
        <v>1634</v>
      </c>
      <c r="AH495" s="37" t="s">
        <v>1635</v>
      </c>
      <c r="AI495" s="37"/>
      <c r="AJ495" s="37" t="s">
        <v>6697</v>
      </c>
      <c r="AK495" s="37" t="s">
        <v>722</v>
      </c>
      <c r="AL495" s="37" t="str">
        <f>_xlfn.XLOOKUP(Table13[[#This Row],[Rabat Indywidualny]],'PC2 code'!A:A,'PC2 code'!B:B,0)</f>
        <v>00</v>
      </c>
    </row>
    <row r="496" spans="1:38" ht="15.75" customHeight="1" x14ac:dyDescent="0.35">
      <c r="A496" s="73" t="s">
        <v>5735</v>
      </c>
      <c r="B496" s="73" t="str">
        <f>TEXT(Table13[[#This Row],[Kod EAN 
(Sku)]],"0000000000000")</f>
        <v>3086123286047</v>
      </c>
      <c r="C496" s="78" t="str">
        <f>IF(AND(Table13[[#This Row],[Kod EAN 
(Szt)]]&lt;&gt;0,Table13[[#This Row],[Kod EAN 
(Szt)]]&lt;&gt;"0"),TEXT(Table13[[#This Row],[Kod EAN 
(Szt)]],"0000000000000"),"")</f>
        <v/>
      </c>
      <c r="D496" s="79" t="s">
        <v>1636</v>
      </c>
      <c r="E496" s="27" t="s">
        <v>7</v>
      </c>
      <c r="F496" s="28" t="s">
        <v>1593</v>
      </c>
      <c r="G496" s="29"/>
      <c r="H496" s="66">
        <v>20.67</v>
      </c>
      <c r="I496" s="67">
        <v>0.2</v>
      </c>
      <c r="J496" s="51">
        <f>Table13[[#This Row],[Cena Netto]]*(1-Table13[[#This Row],[Rabat Długoterminowy]])</f>
        <v>16.536000000000001</v>
      </c>
      <c r="K496" s="80">
        <f>IF(TRIM($D$8)='Payment Term'!A$1,1-(1-$D$9)*(1-2%),$D$9)</f>
        <v>0.25</v>
      </c>
      <c r="L496" s="35"/>
      <c r="M496" s="81">
        <f>1-(1-Table13[[#This Row],[Rabat Długoterminowy]])*(1-Table13[[#This Row],[Dodatkowy rabat kwartału (składany)]])</f>
        <v>0.19999999999999996</v>
      </c>
      <c r="N496" s="52">
        <v>0</v>
      </c>
      <c r="O496" s="31">
        <f>ROUND(Table13[[#This Row],[Cena Netto Po Rabacie Długoterminowym]]*(1-Table13[[#This Row],[Rabat Podstawowy]])*(1-Table13[[#This Row],[Dodatkowy rabat kwartału (składany)]])*(1-Table13[[#This Row],[Rabat Indywidualny]]),2)</f>
        <v>12.4</v>
      </c>
      <c r="P496" s="31">
        <f>Table13[[#This Row],[Сena SKU Po Wszystkich Rabatach]]/Table13[[#This Row],[Szt/
Opak.]]</f>
        <v>0.51666666666666672</v>
      </c>
      <c r="Q496" s="94" t="s">
        <v>2468</v>
      </c>
      <c r="R496" s="36" t="s">
        <v>2450</v>
      </c>
      <c r="S496" s="91">
        <f>IF(ISERROR(Table13[[#This Row],[W Inner]]),Table13[[#This Row],[W Outer]],IF(AND(Table13[[#This Row],[W Inner]]&gt;0,Table13[[#This Row],[W Inner]]&lt;&gt;"0"),Table13[[#This Row],[W Inner]],Table13[[#This Row],[W Outer]]))</f>
        <v>15</v>
      </c>
      <c r="T496" s="86"/>
      <c r="U4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6" s="49">
        <f>IF(Table13[[#This Row],[Zamówienie - Ilosc SKU '[Szt']]]=0,0,MOD(Table13[[#This Row],[Zamówienie - Ilosc SKU '[Szt']]],Table13[[#This Row],[Min. Ilość Zam. Sku]])-0.5)</f>
        <v>0</v>
      </c>
      <c r="W496" s="31">
        <f>Table13[[#This Row],[Сena SKU Po Wszystkich Rabatach]]*U496</f>
        <v>0</v>
      </c>
      <c r="X496" s="33" t="str">
        <f>IF(Table13[[#This Row],[Zamówienie - Ilosc SKU '[Szt']]]=0,"Niezamówione produkty","Zamówione produkty")</f>
        <v>Niezamówione produkty</v>
      </c>
      <c r="Y496" s="34" t="s">
        <v>90</v>
      </c>
      <c r="Z496" s="34">
        <v>15</v>
      </c>
      <c r="AA496" s="34">
        <v>240</v>
      </c>
      <c r="AB496" s="34">
        <v>1200</v>
      </c>
      <c r="AC496" s="34">
        <f>+Table13[[#This Row],[Na Palecie]]/Table13[[#This Row],[W Outer]]</f>
        <v>80</v>
      </c>
      <c r="AD496" s="34">
        <f>+Table13[[#This Row],[Na Palecie]]/Table13[[#This Row],[Na 
Warstwie]]</f>
        <v>5</v>
      </c>
      <c r="AE496" s="37" t="s">
        <v>1637</v>
      </c>
      <c r="AF496" s="37" t="s">
        <v>90</v>
      </c>
      <c r="AG496" s="37" t="s">
        <v>1638</v>
      </c>
      <c r="AH496" s="37" t="s">
        <v>1639</v>
      </c>
      <c r="AI496" s="37"/>
      <c r="AJ496" s="37" t="s">
        <v>6697</v>
      </c>
      <c r="AK496" s="37" t="s">
        <v>722</v>
      </c>
      <c r="AL496" s="37" t="str">
        <f>_xlfn.XLOOKUP(Table13[[#This Row],[Rabat Indywidualny]],'PC2 code'!A:A,'PC2 code'!B:B,0)</f>
        <v>00</v>
      </c>
    </row>
    <row r="497" spans="1:38" ht="15.75" customHeight="1" x14ac:dyDescent="0.35">
      <c r="A497" s="73" t="s">
        <v>5736</v>
      </c>
      <c r="B497" s="73" t="str">
        <f>TEXT(Table13[[#This Row],[Kod EAN 
(Sku)]],"0000000000000")</f>
        <v>3086123174337</v>
      </c>
      <c r="C497" s="78" t="str">
        <f>IF(AND(Table13[[#This Row],[Kod EAN 
(Szt)]]&lt;&gt;0,Table13[[#This Row],[Kod EAN 
(Szt)]]&lt;&gt;"0"),TEXT(Table13[[#This Row],[Kod EAN 
(Szt)]],"0000000000000"),"")</f>
        <v/>
      </c>
      <c r="D497" s="79" t="s">
        <v>6130</v>
      </c>
      <c r="E497" s="27" t="s">
        <v>7</v>
      </c>
      <c r="F497" s="28" t="s">
        <v>1593</v>
      </c>
      <c r="G497" s="29"/>
      <c r="H497" s="66">
        <v>12.85</v>
      </c>
      <c r="I497" s="67"/>
      <c r="J497" s="51">
        <f>Table13[[#This Row],[Cena Netto]]*(1-Table13[[#This Row],[Rabat Długoterminowy]])</f>
        <v>12.85</v>
      </c>
      <c r="K497" s="80">
        <f>IF(TRIM($D$8)='Payment Term'!A$1,1-(1-$D$9)*(1-2%),$D$9)</f>
        <v>0.25</v>
      </c>
      <c r="L497" s="35"/>
      <c r="M497" s="81">
        <f>1-(1-Table13[[#This Row],[Rabat Długoterminowy]])*(1-Table13[[#This Row],[Dodatkowy rabat kwartału (składany)]])</f>
        <v>0</v>
      </c>
      <c r="N497" s="52">
        <v>0</v>
      </c>
      <c r="O497" s="31">
        <f>ROUND(Table13[[#This Row],[Cena Netto Po Rabacie Długoterminowym]]*(1-Table13[[#This Row],[Rabat Podstawowy]])*(1-Table13[[#This Row],[Dodatkowy rabat kwartału (składany)]])*(1-Table13[[#This Row],[Rabat Indywidualny]]),2)</f>
        <v>9.64</v>
      </c>
      <c r="P497" s="31">
        <f>Table13[[#This Row],[Сena SKU Po Wszystkich Rabatach]]/Table13[[#This Row],[Szt/
Opak.]]</f>
        <v>0.80333333333333334</v>
      </c>
      <c r="Q497" s="94" t="s">
        <v>2444</v>
      </c>
      <c r="R497" s="36" t="s">
        <v>2470</v>
      </c>
      <c r="S497" s="91">
        <f>IF(ISERROR(Table13[[#This Row],[W Inner]]),Table13[[#This Row],[W Outer]],IF(AND(Table13[[#This Row],[W Inner]]&gt;0,Table13[[#This Row],[W Inner]]&lt;&gt;"0"),Table13[[#This Row],[W Inner]],Table13[[#This Row],[W Outer]]))</f>
        <v>25</v>
      </c>
      <c r="T497" s="86"/>
      <c r="U4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7" s="49">
        <f>IF(Table13[[#This Row],[Zamówienie - Ilosc SKU '[Szt']]]=0,0,MOD(Table13[[#This Row],[Zamówienie - Ilosc SKU '[Szt']]],Table13[[#This Row],[Min. Ilość Zam. Sku]])-0.5)</f>
        <v>0</v>
      </c>
      <c r="W497" s="31">
        <f>Table13[[#This Row],[Сena SKU Po Wszystkich Rabatach]]*U497</f>
        <v>0</v>
      </c>
      <c r="X497" s="33" t="str">
        <f>IF(Table13[[#This Row],[Zamówienie - Ilosc SKU '[Szt']]]=0,"Niezamówione produkty","Zamówione produkty")</f>
        <v>Niezamówione produkty</v>
      </c>
      <c r="Y497" s="34" t="s">
        <v>90</v>
      </c>
      <c r="Z497" s="34">
        <v>25</v>
      </c>
      <c r="AA497" s="34">
        <v>350</v>
      </c>
      <c r="AB497" s="34">
        <v>2100</v>
      </c>
      <c r="AC497" s="34">
        <f>+Table13[[#This Row],[Na Palecie]]/Table13[[#This Row],[W Outer]]</f>
        <v>84</v>
      </c>
      <c r="AD497" s="34">
        <f>+Table13[[#This Row],[Na Palecie]]/Table13[[#This Row],[Na 
Warstwie]]</f>
        <v>6</v>
      </c>
      <c r="AE497" s="37" t="s">
        <v>6294</v>
      </c>
      <c r="AF497" s="37" t="s">
        <v>90</v>
      </c>
      <c r="AG497" s="37" t="s">
        <v>6576</v>
      </c>
      <c r="AH497" s="37" t="s">
        <v>6577</v>
      </c>
      <c r="AI497" s="37"/>
      <c r="AJ497" s="37" t="s">
        <v>6697</v>
      </c>
      <c r="AK497" s="37" t="s">
        <v>722</v>
      </c>
      <c r="AL497" s="37" t="str">
        <f>_xlfn.XLOOKUP(Table13[[#This Row],[Rabat Indywidualny]],'PC2 code'!A:A,'PC2 code'!B:B,0)</f>
        <v>00</v>
      </c>
    </row>
    <row r="498" spans="1:38" ht="15.75" customHeight="1" x14ac:dyDescent="0.35">
      <c r="A498" s="73" t="s">
        <v>5737</v>
      </c>
      <c r="B498" s="73" t="str">
        <f>TEXT(Table13[[#This Row],[Kod EAN 
(Sku)]],"0000000000000")</f>
        <v>3086123657861</v>
      </c>
      <c r="C498" s="78" t="str">
        <f>IF(AND(Table13[[#This Row],[Kod EAN 
(Szt)]]&lt;&gt;0,Table13[[#This Row],[Kod EAN 
(Szt)]]&lt;&gt;"0"),TEXT(Table13[[#This Row],[Kod EAN 
(Szt)]],"0000000000000"),"")</f>
        <v/>
      </c>
      <c r="D498" s="79" t="s">
        <v>6131</v>
      </c>
      <c r="E498" s="27" t="s">
        <v>7</v>
      </c>
      <c r="F498" s="28" t="s">
        <v>1593</v>
      </c>
      <c r="G498" s="29"/>
      <c r="H498" s="66">
        <v>20.67</v>
      </c>
      <c r="I498" s="67"/>
      <c r="J498" s="51">
        <f>Table13[[#This Row],[Cena Netto]]*(1-Table13[[#This Row],[Rabat Długoterminowy]])</f>
        <v>20.67</v>
      </c>
      <c r="K498" s="80">
        <f>IF(TRIM($D$8)='Payment Term'!A$1,1-(1-$D$9)*(1-2%),$D$9)</f>
        <v>0.25</v>
      </c>
      <c r="L498" s="35"/>
      <c r="M498" s="81">
        <f>1-(1-Table13[[#This Row],[Rabat Długoterminowy]])*(1-Table13[[#This Row],[Dodatkowy rabat kwartału (składany)]])</f>
        <v>0</v>
      </c>
      <c r="N498" s="52">
        <v>0</v>
      </c>
      <c r="O498" s="31">
        <f>ROUND(Table13[[#This Row],[Cena Netto Po Rabacie Długoterminowym]]*(1-Table13[[#This Row],[Rabat Podstawowy]])*(1-Table13[[#This Row],[Dodatkowy rabat kwartału (składany)]])*(1-Table13[[#This Row],[Rabat Indywidualny]]),2)</f>
        <v>15.5</v>
      </c>
      <c r="P498" s="31">
        <f>Table13[[#This Row],[Сena SKU Po Wszystkich Rabatach]]/Table13[[#This Row],[Szt/
Opak.]]</f>
        <v>0.64583333333333337</v>
      </c>
      <c r="Q498" s="94" t="s">
        <v>2468</v>
      </c>
      <c r="R498" s="36" t="s">
        <v>2450</v>
      </c>
      <c r="S498" s="91">
        <f>IF(ISERROR(Table13[[#This Row],[W Inner]]),Table13[[#This Row],[W Outer]],IF(AND(Table13[[#This Row],[W Inner]]&gt;0,Table13[[#This Row],[W Inner]]&lt;&gt;"0"),Table13[[#This Row],[W Inner]],Table13[[#This Row],[W Outer]]))</f>
        <v>15</v>
      </c>
      <c r="T498" s="86"/>
      <c r="U4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8" s="49">
        <f>IF(Table13[[#This Row],[Zamówienie - Ilosc SKU '[Szt']]]=0,0,MOD(Table13[[#This Row],[Zamówienie - Ilosc SKU '[Szt']]],Table13[[#This Row],[Min. Ilość Zam. Sku]])-0.5)</f>
        <v>0</v>
      </c>
      <c r="W498" s="31">
        <f>Table13[[#This Row],[Сena SKU Po Wszystkich Rabatach]]*U498</f>
        <v>0</v>
      </c>
      <c r="X498" s="33" t="str">
        <f>IF(Table13[[#This Row],[Zamówienie - Ilosc SKU '[Szt']]]=0,"Niezamówione produkty","Zamówione produkty")</f>
        <v>Niezamówione produkty</v>
      </c>
      <c r="Y498" s="34" t="s">
        <v>90</v>
      </c>
      <c r="Z498" s="34">
        <v>15</v>
      </c>
      <c r="AA498" s="34">
        <v>240</v>
      </c>
      <c r="AB498" s="34">
        <v>1200</v>
      </c>
      <c r="AC498" s="34">
        <f>+Table13[[#This Row],[Na Palecie]]/Table13[[#This Row],[W Outer]]</f>
        <v>80</v>
      </c>
      <c r="AD498" s="34">
        <f>+Table13[[#This Row],[Na Palecie]]/Table13[[#This Row],[Na 
Warstwie]]</f>
        <v>5</v>
      </c>
      <c r="AE498" s="37" t="s">
        <v>6295</v>
      </c>
      <c r="AF498" s="37" t="s">
        <v>90</v>
      </c>
      <c r="AG498" s="37" t="s">
        <v>6578</v>
      </c>
      <c r="AH498" s="37" t="s">
        <v>6579</v>
      </c>
      <c r="AI498" s="37"/>
      <c r="AJ498" s="37" t="s">
        <v>6697</v>
      </c>
      <c r="AK498" s="37" t="s">
        <v>722</v>
      </c>
      <c r="AL498" s="37" t="str">
        <f>_xlfn.XLOOKUP(Table13[[#This Row],[Rabat Indywidualny]],'PC2 code'!A:A,'PC2 code'!B:B,0)</f>
        <v>00</v>
      </c>
    </row>
    <row r="499" spans="1:38" ht="15.75" customHeight="1" x14ac:dyDescent="0.35">
      <c r="A499" s="73" t="s">
        <v>5738</v>
      </c>
      <c r="B499" s="73" t="str">
        <f>TEXT(Table13[[#This Row],[Kod EAN 
(Sku)]],"0000000000000")</f>
        <v>3086123174085</v>
      </c>
      <c r="C499" s="78" t="str">
        <f>IF(AND(Table13[[#This Row],[Kod EAN 
(Szt)]]&lt;&gt;0,Table13[[#This Row],[Kod EAN 
(Szt)]]&lt;&gt;"0"),TEXT(Table13[[#This Row],[Kod EAN 
(Szt)]],"0000000000000"),"")</f>
        <v/>
      </c>
      <c r="D499" s="79" t="s">
        <v>1640</v>
      </c>
      <c r="E499" s="27" t="s">
        <v>7</v>
      </c>
      <c r="F499" s="28" t="s">
        <v>1593</v>
      </c>
      <c r="G499" s="29"/>
      <c r="H499" s="66">
        <v>18.97</v>
      </c>
      <c r="I499" s="67">
        <v>0.2</v>
      </c>
      <c r="J499" s="51">
        <f>Table13[[#This Row],[Cena Netto]]*(1-Table13[[#This Row],[Rabat Długoterminowy]])</f>
        <v>15.176</v>
      </c>
      <c r="K499" s="80">
        <f>IF(TRIM($D$8)='Payment Term'!A$1,1-(1-$D$9)*(1-2%),$D$9)</f>
        <v>0.25</v>
      </c>
      <c r="L499" s="35">
        <v>0.1</v>
      </c>
      <c r="M499" s="81">
        <f>1-(1-Table13[[#This Row],[Rabat Długoterminowy]])*(1-Table13[[#This Row],[Dodatkowy rabat kwartału (składany)]])</f>
        <v>0.27999999999999992</v>
      </c>
      <c r="N499" s="52">
        <v>0</v>
      </c>
      <c r="O499" s="31">
        <f>ROUND(Table13[[#This Row],[Cena Netto Po Rabacie Długoterminowym]]*(1-Table13[[#This Row],[Rabat Podstawowy]])*(1-Table13[[#This Row],[Dodatkowy rabat kwartału (składany)]])*(1-Table13[[#This Row],[Rabat Indywidualny]]),2)</f>
        <v>10.24</v>
      </c>
      <c r="P499" s="31">
        <f>Table13[[#This Row],[Сena SKU Po Wszystkich Rabatach]]/Table13[[#This Row],[Szt/
Opak.]]</f>
        <v>0.85333333333333339</v>
      </c>
      <c r="Q499" s="94" t="s">
        <v>2444</v>
      </c>
      <c r="R499" s="36" t="s">
        <v>2470</v>
      </c>
      <c r="S499" s="91">
        <f>IF(ISERROR(Table13[[#This Row],[W Inner]]),Table13[[#This Row],[W Outer]],IF(AND(Table13[[#This Row],[W Inner]]&gt;0,Table13[[#This Row],[W Inner]]&lt;&gt;"0"),Table13[[#This Row],[W Inner]],Table13[[#This Row],[W Outer]]))</f>
        <v>25</v>
      </c>
      <c r="T499" s="86"/>
      <c r="U4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499" s="49">
        <f>IF(Table13[[#This Row],[Zamówienie - Ilosc SKU '[Szt']]]=0,0,MOD(Table13[[#This Row],[Zamówienie - Ilosc SKU '[Szt']]],Table13[[#This Row],[Min. Ilość Zam. Sku]])-0.5)</f>
        <v>0</v>
      </c>
      <c r="W499" s="31">
        <f>Table13[[#This Row],[Сena SKU Po Wszystkich Rabatach]]*U499</f>
        <v>0</v>
      </c>
      <c r="X499" s="33" t="str">
        <f>IF(Table13[[#This Row],[Zamówienie - Ilosc SKU '[Szt']]]=0,"Niezamówione produkty","Zamówione produkty")</f>
        <v>Niezamówione produkty</v>
      </c>
      <c r="Y499" s="34" t="s">
        <v>90</v>
      </c>
      <c r="Z499" s="34">
        <v>25</v>
      </c>
      <c r="AA499" s="34">
        <v>375</v>
      </c>
      <c r="AB499" s="34">
        <v>2250</v>
      </c>
      <c r="AC499" s="34">
        <f>+Table13[[#This Row],[Na Palecie]]/Table13[[#This Row],[W Outer]]</f>
        <v>90</v>
      </c>
      <c r="AD499" s="34">
        <f>+Table13[[#This Row],[Na Palecie]]/Table13[[#This Row],[Na 
Warstwie]]</f>
        <v>6</v>
      </c>
      <c r="AE499" s="37" t="s">
        <v>1641</v>
      </c>
      <c r="AF499" s="37" t="s">
        <v>90</v>
      </c>
      <c r="AG499" s="37" t="s">
        <v>1642</v>
      </c>
      <c r="AH499" s="37" t="s">
        <v>1643</v>
      </c>
      <c r="AI499" s="37"/>
      <c r="AJ499" s="37" t="s">
        <v>6697</v>
      </c>
      <c r="AK499" s="37" t="s">
        <v>722</v>
      </c>
      <c r="AL499" s="37" t="str">
        <f>_xlfn.XLOOKUP(Table13[[#This Row],[Rabat Indywidualny]],'PC2 code'!A:A,'PC2 code'!B:B,0)</f>
        <v>00</v>
      </c>
    </row>
    <row r="500" spans="1:38" ht="15.75" customHeight="1" x14ac:dyDescent="0.35">
      <c r="A500" s="73" t="s">
        <v>5739</v>
      </c>
      <c r="B500" s="73" t="str">
        <f>TEXT(Table13[[#This Row],[Kod EAN 
(Sku)]],"0000000000000")</f>
        <v>3270220001553</v>
      </c>
      <c r="C500" s="78" t="str">
        <f>IF(AND(Table13[[#This Row],[Kod EAN 
(Szt)]]&lt;&gt;0,Table13[[#This Row],[Kod EAN 
(Szt)]]&lt;&gt;"0"),TEXT(Table13[[#This Row],[Kod EAN 
(Szt)]],"0000000000000"),"")</f>
        <v/>
      </c>
      <c r="D500" s="79" t="s">
        <v>1644</v>
      </c>
      <c r="E500" s="27" t="s">
        <v>7</v>
      </c>
      <c r="F500" s="28" t="s">
        <v>1593</v>
      </c>
      <c r="G500" s="29"/>
      <c r="H500" s="66">
        <v>25.46</v>
      </c>
      <c r="I500" s="67">
        <v>0.2</v>
      </c>
      <c r="J500" s="51">
        <f>Table13[[#This Row],[Cena Netto]]*(1-Table13[[#This Row],[Rabat Długoterminowy]])</f>
        <v>20.368000000000002</v>
      </c>
      <c r="K500" s="80">
        <f>IF(TRIM($D$8)='Payment Term'!A$1,1-(1-$D$9)*(1-2%),$D$9)</f>
        <v>0.25</v>
      </c>
      <c r="L500" s="35">
        <v>0.1</v>
      </c>
      <c r="M500" s="81">
        <f>1-(1-Table13[[#This Row],[Rabat Długoterminowy]])*(1-Table13[[#This Row],[Dodatkowy rabat kwartału (składany)]])</f>
        <v>0.27999999999999992</v>
      </c>
      <c r="N500" s="52">
        <v>0</v>
      </c>
      <c r="O500" s="31">
        <f>ROUND(Table13[[#This Row],[Cena Netto Po Rabacie Długoterminowym]]*(1-Table13[[#This Row],[Rabat Podstawowy]])*(1-Table13[[#This Row],[Dodatkowy rabat kwartału (składany)]])*(1-Table13[[#This Row],[Rabat Indywidualny]]),2)</f>
        <v>13.75</v>
      </c>
      <c r="P500" s="31">
        <f>Table13[[#This Row],[Сena SKU Po Wszystkich Rabatach]]/Table13[[#This Row],[Szt/
Opak.]]</f>
        <v>1.375</v>
      </c>
      <c r="Q500" s="94" t="s">
        <v>2440</v>
      </c>
      <c r="R500" s="36" t="s">
        <v>2444</v>
      </c>
      <c r="S500" s="91" t="str">
        <f>IF(ISERROR(Table13[[#This Row],[W Inner]]),Table13[[#This Row],[W Outer]],IF(AND(Table13[[#This Row],[W Inner]]&gt;0,Table13[[#This Row],[W Inner]]&lt;&gt;"0"),Table13[[#This Row],[W Inner]],Table13[[#This Row],[W Outer]]))</f>
        <v>12</v>
      </c>
      <c r="T500" s="86"/>
      <c r="U5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0" s="49">
        <f>IF(Table13[[#This Row],[Zamówienie - Ilosc SKU '[Szt']]]=0,0,MOD(Table13[[#This Row],[Zamówienie - Ilosc SKU '[Szt']]],Table13[[#This Row],[Min. Ilość Zam. Sku]])-0.5)</f>
        <v>0</v>
      </c>
      <c r="W500" s="31">
        <f>Table13[[#This Row],[Сena SKU Po Wszystkich Rabatach]]*U500</f>
        <v>0</v>
      </c>
      <c r="X500" s="33" t="str">
        <f>IF(Table13[[#This Row],[Zamówienie - Ilosc SKU '[Szt']]]=0,"Niezamówione produkty","Zamówione produkty")</f>
        <v>Niezamówione produkty</v>
      </c>
      <c r="Y500" s="34" t="s">
        <v>2444</v>
      </c>
      <c r="Z500" s="34">
        <v>48</v>
      </c>
      <c r="AA500" s="34">
        <v>288</v>
      </c>
      <c r="AB500" s="34">
        <v>1152</v>
      </c>
      <c r="AC500" s="34">
        <f>+Table13[[#This Row],[Na Palecie]]/Table13[[#This Row],[W Outer]]</f>
        <v>24</v>
      </c>
      <c r="AD500" s="34">
        <f>+Table13[[#This Row],[Na Palecie]]/Table13[[#This Row],[Na 
Warstwie]]</f>
        <v>4</v>
      </c>
      <c r="AE500" s="37" t="s">
        <v>1645</v>
      </c>
      <c r="AF500" s="37" t="s">
        <v>90</v>
      </c>
      <c r="AG500" s="37" t="s">
        <v>1646</v>
      </c>
      <c r="AH500" s="37" t="s">
        <v>1647</v>
      </c>
      <c r="AI500" s="37"/>
      <c r="AJ500" s="37" t="s">
        <v>6697</v>
      </c>
      <c r="AK500" s="37" t="s">
        <v>722</v>
      </c>
      <c r="AL500" s="37" t="str">
        <f>_xlfn.XLOOKUP(Table13[[#This Row],[Rabat Indywidualny]],'PC2 code'!A:A,'PC2 code'!B:B,0)</f>
        <v>00</v>
      </c>
    </row>
    <row r="501" spans="1:38" ht="15.75" customHeight="1" x14ac:dyDescent="0.35">
      <c r="A501" s="73" t="s">
        <v>5740</v>
      </c>
      <c r="B501" s="73" t="str">
        <f>TEXT(Table13[[#This Row],[Kod EAN 
(Sku)]],"0000000000000")</f>
        <v>3086123214842</v>
      </c>
      <c r="C501" s="78" t="str">
        <f>IF(AND(Table13[[#This Row],[Kod EAN 
(Szt)]]&lt;&gt;0,Table13[[#This Row],[Kod EAN 
(Szt)]]&lt;&gt;"0"),TEXT(Table13[[#This Row],[Kod EAN 
(Szt)]],"0000000000000"),"")</f>
        <v/>
      </c>
      <c r="D501" s="79" t="s">
        <v>1648</v>
      </c>
      <c r="E501" s="27" t="s">
        <v>7</v>
      </c>
      <c r="F501" s="28" t="s">
        <v>1593</v>
      </c>
      <c r="G501" s="29"/>
      <c r="H501" s="66">
        <v>18.37</v>
      </c>
      <c r="I501" s="67">
        <v>0.2</v>
      </c>
      <c r="J501" s="51">
        <f>Table13[[#This Row],[Cena Netto]]*(1-Table13[[#This Row],[Rabat Długoterminowy]])</f>
        <v>14.696000000000002</v>
      </c>
      <c r="K501" s="80">
        <f>IF(TRIM($D$8)='Payment Term'!A$1,1-(1-$D$9)*(1-2%),$D$9)</f>
        <v>0.25</v>
      </c>
      <c r="L501" s="35">
        <v>0.1</v>
      </c>
      <c r="M501" s="81">
        <f>1-(1-Table13[[#This Row],[Rabat Długoterminowy]])*(1-Table13[[#This Row],[Dodatkowy rabat kwartału (składany)]])</f>
        <v>0.27999999999999992</v>
      </c>
      <c r="N501" s="52">
        <v>0</v>
      </c>
      <c r="O501" s="31">
        <f>ROUND(Table13[[#This Row],[Cena Netto Po Rabacie Długoterminowym]]*(1-Table13[[#This Row],[Rabat Podstawowy]])*(1-Table13[[#This Row],[Dodatkowy rabat kwartału (składany)]])*(1-Table13[[#This Row],[Rabat Indywidualny]]),2)</f>
        <v>9.92</v>
      </c>
      <c r="P501" s="31">
        <f>Table13[[#This Row],[Сena SKU Po Wszystkich Rabatach]]/Table13[[#This Row],[Szt/
Opak.]]</f>
        <v>0.82666666666666666</v>
      </c>
      <c r="Q501" s="94" t="s">
        <v>2444</v>
      </c>
      <c r="R501" s="36" t="s">
        <v>2444</v>
      </c>
      <c r="S501" s="91" t="str">
        <f>IF(ISERROR(Table13[[#This Row],[W Inner]]),Table13[[#This Row],[W Outer]],IF(AND(Table13[[#This Row],[W Inner]]&gt;0,Table13[[#This Row],[W Inner]]&lt;&gt;"0"),Table13[[#This Row],[W Inner]],Table13[[#This Row],[W Outer]]))</f>
        <v>12</v>
      </c>
      <c r="T501" s="86"/>
      <c r="U5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1" s="49">
        <f>IF(Table13[[#This Row],[Zamówienie - Ilosc SKU '[Szt']]]=0,0,MOD(Table13[[#This Row],[Zamówienie - Ilosc SKU '[Szt']]],Table13[[#This Row],[Min. Ilość Zam. Sku]])-0.5)</f>
        <v>0</v>
      </c>
      <c r="W501" s="31">
        <f>Table13[[#This Row],[Сena SKU Po Wszystkich Rabatach]]*U501</f>
        <v>0</v>
      </c>
      <c r="X501" s="33" t="str">
        <f>IF(Table13[[#This Row],[Zamówienie - Ilosc SKU '[Szt']]]=0,"Niezamówione produkty","Zamówione produkty")</f>
        <v>Niezamówione produkty</v>
      </c>
      <c r="Y501" s="34" t="s">
        <v>2444</v>
      </c>
      <c r="Z501" s="34">
        <v>96</v>
      </c>
      <c r="AA501" s="34">
        <v>768</v>
      </c>
      <c r="AB501" s="34">
        <v>2304</v>
      </c>
      <c r="AC501" s="34">
        <f>+Table13[[#This Row],[Na Palecie]]/Table13[[#This Row],[W Outer]]</f>
        <v>24</v>
      </c>
      <c r="AD501" s="34">
        <f>+Table13[[#This Row],[Na Palecie]]/Table13[[#This Row],[Na 
Warstwie]]</f>
        <v>3</v>
      </c>
      <c r="AE501" s="37" t="s">
        <v>1649</v>
      </c>
      <c r="AF501" s="37" t="s">
        <v>90</v>
      </c>
      <c r="AG501" s="37" t="s">
        <v>1650</v>
      </c>
      <c r="AH501" s="37" t="s">
        <v>1651</v>
      </c>
      <c r="AI501" s="37"/>
      <c r="AJ501" s="37" t="s">
        <v>6709</v>
      </c>
      <c r="AK501" s="37" t="s">
        <v>1652</v>
      </c>
      <c r="AL501" s="37" t="str">
        <f>_xlfn.XLOOKUP(Table13[[#This Row],[Rabat Indywidualny]],'PC2 code'!A:A,'PC2 code'!B:B,0)</f>
        <v>00</v>
      </c>
    </row>
    <row r="502" spans="1:38" ht="15.75" customHeight="1" x14ac:dyDescent="0.35">
      <c r="A502" s="73" t="s">
        <v>5741</v>
      </c>
      <c r="B502" s="73" t="str">
        <f>TEXT(Table13[[#This Row],[Kod EAN 
(Sku)]],"0000000000000")</f>
        <v>3086123727816</v>
      </c>
      <c r="C502" s="78" t="str">
        <f>IF(AND(Table13[[#This Row],[Kod EAN 
(Szt)]]&lt;&gt;0,Table13[[#This Row],[Kod EAN 
(Szt)]]&lt;&gt;"0"),TEXT(Table13[[#This Row],[Kod EAN 
(Szt)]],"0000000000000"),"")</f>
        <v/>
      </c>
      <c r="D502" s="79" t="s">
        <v>6132</v>
      </c>
      <c r="E502" s="27" t="s">
        <v>7</v>
      </c>
      <c r="F502" s="28" t="s">
        <v>1593</v>
      </c>
      <c r="G502" s="29"/>
      <c r="H502" s="66">
        <v>45.34</v>
      </c>
      <c r="I502" s="67">
        <v>0.2</v>
      </c>
      <c r="J502" s="51">
        <f>Table13[[#This Row],[Cena Netto]]*(1-Table13[[#This Row],[Rabat Długoterminowy]])</f>
        <v>36.272000000000006</v>
      </c>
      <c r="K502" s="80">
        <f>IF(TRIM($D$8)='Payment Term'!A$1,1-(1-$D$9)*(1-2%),$D$9)</f>
        <v>0.25</v>
      </c>
      <c r="L502" s="35">
        <v>0.1</v>
      </c>
      <c r="M502" s="81">
        <f>1-(1-Table13[[#This Row],[Rabat Długoterminowy]])*(1-Table13[[#This Row],[Dodatkowy rabat kwartału (składany)]])</f>
        <v>0.27999999999999992</v>
      </c>
      <c r="N502" s="52">
        <v>0</v>
      </c>
      <c r="O502" s="31">
        <f>ROUND(Table13[[#This Row],[Cena Netto Po Rabacie Długoterminowym]]*(1-Table13[[#This Row],[Rabat Podstawowy]])*(1-Table13[[#This Row],[Dodatkowy rabat kwartału (składany)]])*(1-Table13[[#This Row],[Rabat Indywidualny]]),2)</f>
        <v>24.48</v>
      </c>
      <c r="P502" s="31">
        <f>Table13[[#This Row],[Сena SKU Po Wszystkich Rabatach]]/Table13[[#This Row],[Szt/
Opak.]]</f>
        <v>4.08</v>
      </c>
      <c r="Q502" s="94" t="s">
        <v>6204</v>
      </c>
      <c r="R502" s="36" t="s">
        <v>2440</v>
      </c>
      <c r="S502" s="91" t="str">
        <f>IF(ISERROR(Table13[[#This Row],[W Inner]]),Table13[[#This Row],[W Outer]],IF(AND(Table13[[#This Row],[W Inner]]&gt;0,Table13[[#This Row],[W Inner]]&lt;&gt;"0"),Table13[[#This Row],[W Inner]],Table13[[#This Row],[W Outer]]))</f>
        <v>10</v>
      </c>
      <c r="T502" s="86"/>
      <c r="U5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2" s="49">
        <f>IF(Table13[[#This Row],[Zamówienie - Ilosc SKU '[Szt']]]=0,0,MOD(Table13[[#This Row],[Zamówienie - Ilosc SKU '[Szt']]],Table13[[#This Row],[Min. Ilość Zam. Sku]])-0.5)</f>
        <v>0</v>
      </c>
      <c r="W502" s="31">
        <f>Table13[[#This Row],[Сena SKU Po Wszystkich Rabatach]]*U502</f>
        <v>0</v>
      </c>
      <c r="X502" s="33" t="str">
        <f>IF(Table13[[#This Row],[Zamówienie - Ilosc SKU '[Szt']]]=0,"Niezamówione produkty","Zamówione produkty")</f>
        <v>Niezamówione produkty</v>
      </c>
      <c r="Y502" s="34" t="s">
        <v>2440</v>
      </c>
      <c r="Z502" s="34">
        <v>60</v>
      </c>
      <c r="AA502" s="34">
        <v>600</v>
      </c>
      <c r="AB502" s="34">
        <v>1200</v>
      </c>
      <c r="AC502" s="34">
        <f>+Table13[[#This Row],[Na Palecie]]/Table13[[#This Row],[W Outer]]</f>
        <v>20</v>
      </c>
      <c r="AD502" s="34">
        <f>+Table13[[#This Row],[Na Palecie]]/Table13[[#This Row],[Na 
Warstwie]]</f>
        <v>2</v>
      </c>
      <c r="AE502" s="37" t="s">
        <v>1653</v>
      </c>
      <c r="AF502" s="37" t="s">
        <v>90</v>
      </c>
      <c r="AG502" s="37" t="s">
        <v>1654</v>
      </c>
      <c r="AH502" s="37" t="s">
        <v>1655</v>
      </c>
      <c r="AI502" s="37"/>
      <c r="AJ502" s="37" t="s">
        <v>6709</v>
      </c>
      <c r="AK502" s="37" t="s">
        <v>1652</v>
      </c>
      <c r="AL502" s="37" t="str">
        <f>_xlfn.XLOOKUP(Table13[[#This Row],[Rabat Indywidualny]],'PC2 code'!A:A,'PC2 code'!B:B,0)</f>
        <v>00</v>
      </c>
    </row>
    <row r="503" spans="1:38" ht="15.75" customHeight="1" x14ac:dyDescent="0.35">
      <c r="A503" s="73" t="s">
        <v>5742</v>
      </c>
      <c r="B503" s="73" t="str">
        <f>TEXT(Table13[[#This Row],[Kod EAN 
(Sku)]],"0000000000000")</f>
        <v>3086123728370</v>
      </c>
      <c r="C503" s="78" t="str">
        <f>IF(AND(Table13[[#This Row],[Kod EAN 
(Szt)]]&lt;&gt;0,Table13[[#This Row],[Kod EAN 
(Szt)]]&lt;&gt;"0"),TEXT(Table13[[#This Row],[Kod EAN 
(Szt)]],"0000000000000"),"")</f>
        <v/>
      </c>
      <c r="D503" s="79" t="s">
        <v>6133</v>
      </c>
      <c r="E503" s="27" t="s">
        <v>7</v>
      </c>
      <c r="F503" s="28" t="s">
        <v>1593</v>
      </c>
      <c r="G503" s="29"/>
      <c r="H503" s="66">
        <v>68.02</v>
      </c>
      <c r="I503" s="67">
        <v>0.2</v>
      </c>
      <c r="J503" s="51">
        <f>Table13[[#This Row],[Cena Netto]]*(1-Table13[[#This Row],[Rabat Długoterminowy]])</f>
        <v>54.415999999999997</v>
      </c>
      <c r="K503" s="80">
        <f>IF(TRIM($D$8)='Payment Term'!A$1,1-(1-$D$9)*(1-2%),$D$9)</f>
        <v>0.25</v>
      </c>
      <c r="L503" s="35">
        <v>0.1</v>
      </c>
      <c r="M503" s="81">
        <f>1-(1-Table13[[#This Row],[Rabat Długoterminowy]])*(1-Table13[[#This Row],[Dodatkowy rabat kwartału (składany)]])</f>
        <v>0.27999999999999992</v>
      </c>
      <c r="N503" s="52">
        <v>0</v>
      </c>
      <c r="O503" s="31">
        <f>ROUND(Table13[[#This Row],[Cena Netto Po Rabacie Długoterminowym]]*(1-Table13[[#This Row],[Rabat Podstawowy]])*(1-Table13[[#This Row],[Dodatkowy rabat kwartału (składany)]])*(1-Table13[[#This Row],[Rabat Indywidualny]]),2)</f>
        <v>36.729999999999997</v>
      </c>
      <c r="P503" s="31">
        <f>Table13[[#This Row],[Сena SKU Po Wszystkich Rabatach]]/Table13[[#This Row],[Szt/
Opak.]]</f>
        <v>3.6729999999999996</v>
      </c>
      <c r="Q503" s="94" t="s">
        <v>2440</v>
      </c>
      <c r="R503" s="36" t="s">
        <v>2440</v>
      </c>
      <c r="S503" s="91" t="str">
        <f>IF(ISERROR(Table13[[#This Row],[W Inner]]),Table13[[#This Row],[W Outer]],IF(AND(Table13[[#This Row],[W Inner]]&gt;0,Table13[[#This Row],[W Inner]]&lt;&gt;"0"),Table13[[#This Row],[W Inner]],Table13[[#This Row],[W Outer]]))</f>
        <v>10</v>
      </c>
      <c r="T503" s="86"/>
      <c r="U5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3" s="49">
        <f>IF(Table13[[#This Row],[Zamówienie - Ilosc SKU '[Szt']]]=0,0,MOD(Table13[[#This Row],[Zamówienie - Ilosc SKU '[Szt']]],Table13[[#This Row],[Min. Ilość Zam. Sku]])-0.5)</f>
        <v>0</v>
      </c>
      <c r="W503" s="31">
        <f>Table13[[#This Row],[Сena SKU Po Wszystkich Rabatach]]*U503</f>
        <v>0</v>
      </c>
      <c r="X503" s="33" t="str">
        <f>IF(Table13[[#This Row],[Zamówienie - Ilosc SKU '[Szt']]]=0,"Niezamówione produkty","Zamówione produkty")</f>
        <v>Niezamówione produkty</v>
      </c>
      <c r="Y503" s="34" t="s">
        <v>2440</v>
      </c>
      <c r="Z503" s="34">
        <v>30</v>
      </c>
      <c r="AA503" s="34">
        <v>420</v>
      </c>
      <c r="AB503" s="34">
        <v>840</v>
      </c>
      <c r="AC503" s="34">
        <f>+Table13[[#This Row],[Na Palecie]]/Table13[[#This Row],[W Outer]]</f>
        <v>28</v>
      </c>
      <c r="AD503" s="34">
        <f>+Table13[[#This Row],[Na Palecie]]/Table13[[#This Row],[Na 
Warstwie]]</f>
        <v>2</v>
      </c>
      <c r="AE503" s="37" t="s">
        <v>1656</v>
      </c>
      <c r="AF503" s="37" t="s">
        <v>90</v>
      </c>
      <c r="AG503" s="37" t="s">
        <v>1657</v>
      </c>
      <c r="AH503" s="37" t="s">
        <v>1658</v>
      </c>
      <c r="AI503" s="37"/>
      <c r="AJ503" s="37" t="s">
        <v>6709</v>
      </c>
      <c r="AK503" s="37" t="s">
        <v>1652</v>
      </c>
      <c r="AL503" s="37" t="str">
        <f>_xlfn.XLOOKUP(Table13[[#This Row],[Rabat Indywidualny]],'PC2 code'!A:A,'PC2 code'!B:B,0)</f>
        <v>00</v>
      </c>
    </row>
    <row r="504" spans="1:38" ht="15.75" customHeight="1" x14ac:dyDescent="0.35">
      <c r="A504" s="73" t="s">
        <v>5743</v>
      </c>
      <c r="B504" s="73" t="str">
        <f>TEXT(Table13[[#This Row],[Kod EAN 
(Sku)]],"0000000000000")</f>
        <v>3086123768772</v>
      </c>
      <c r="C504" s="78" t="str">
        <f>IF(AND(Table13[[#This Row],[Kod EAN 
(Szt)]]&lt;&gt;0,Table13[[#This Row],[Kod EAN 
(Szt)]]&lt;&gt;"0"),TEXT(Table13[[#This Row],[Kod EAN 
(Szt)]],"0000000000000"),"")</f>
        <v/>
      </c>
      <c r="D504" s="79" t="s">
        <v>6134</v>
      </c>
      <c r="E504" s="27" t="s">
        <v>7</v>
      </c>
      <c r="F504" s="28" t="s">
        <v>1593</v>
      </c>
      <c r="G504" s="29"/>
      <c r="H504" s="66">
        <v>12.69</v>
      </c>
      <c r="I504" s="67">
        <v>0.2</v>
      </c>
      <c r="J504" s="51">
        <f>Table13[[#This Row],[Cena Netto]]*(1-Table13[[#This Row],[Rabat Długoterminowy]])</f>
        <v>10.152000000000001</v>
      </c>
      <c r="K504" s="80">
        <f>IF(TRIM($D$8)='Payment Term'!A$1,1-(1-$D$9)*(1-2%),$D$9)</f>
        <v>0.25</v>
      </c>
      <c r="L504" s="35">
        <v>0.1</v>
      </c>
      <c r="M504" s="81">
        <f>1-(1-Table13[[#This Row],[Rabat Długoterminowy]])*(1-Table13[[#This Row],[Dodatkowy rabat kwartału (składany)]])</f>
        <v>0.27999999999999992</v>
      </c>
      <c r="N504" s="52">
        <v>0</v>
      </c>
      <c r="O504" s="31">
        <f>ROUND(Table13[[#This Row],[Cena Netto Po Rabacie Długoterminowym]]*(1-Table13[[#This Row],[Rabat Podstawowy]])*(1-Table13[[#This Row],[Dodatkowy rabat kwartału (składany)]])*(1-Table13[[#This Row],[Rabat Indywidualny]]),2)</f>
        <v>6.85</v>
      </c>
      <c r="P504" s="31">
        <f>Table13[[#This Row],[Сena SKU Po Wszystkich Rabatach]]/Table13[[#This Row],[Szt/
Opak.]]</f>
        <v>0.5708333333333333</v>
      </c>
      <c r="Q504" s="94" t="s">
        <v>2444</v>
      </c>
      <c r="R504" s="36" t="s">
        <v>2444</v>
      </c>
      <c r="S504" s="91" t="str">
        <f>IF(ISERROR(Table13[[#This Row],[W Inner]]),Table13[[#This Row],[W Outer]],IF(AND(Table13[[#This Row],[W Inner]]&gt;0,Table13[[#This Row],[W Inner]]&lt;&gt;"0"),Table13[[#This Row],[W Inner]],Table13[[#This Row],[W Outer]]))</f>
        <v>12</v>
      </c>
      <c r="T504" s="86"/>
      <c r="U5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4" s="49">
        <f>IF(Table13[[#This Row],[Zamówienie - Ilosc SKU '[Szt']]]=0,0,MOD(Table13[[#This Row],[Zamówienie - Ilosc SKU '[Szt']]],Table13[[#This Row],[Min. Ilość Zam. Sku]])-0.5)</f>
        <v>0</v>
      </c>
      <c r="W504" s="31">
        <f>Table13[[#This Row],[Сena SKU Po Wszystkich Rabatach]]*U504</f>
        <v>0</v>
      </c>
      <c r="X504" s="33" t="str">
        <f>IF(Table13[[#This Row],[Zamówienie - Ilosc SKU '[Szt']]]=0,"Niezamówione produkty","Zamówione produkty")</f>
        <v>Niezamówione produkty</v>
      </c>
      <c r="Y504" s="34" t="s">
        <v>2444</v>
      </c>
      <c r="Z504" s="34">
        <v>144</v>
      </c>
      <c r="AA504" s="34">
        <v>864</v>
      </c>
      <c r="AB504" s="34">
        <v>3456</v>
      </c>
      <c r="AC504" s="34">
        <f>+Table13[[#This Row],[Na Palecie]]/Table13[[#This Row],[W Outer]]</f>
        <v>24</v>
      </c>
      <c r="AD504" s="34">
        <f>+Table13[[#This Row],[Na Palecie]]/Table13[[#This Row],[Na 
Warstwie]]</f>
        <v>4</v>
      </c>
      <c r="AE504" s="37" t="s">
        <v>6296</v>
      </c>
      <c r="AF504" s="37" t="s">
        <v>90</v>
      </c>
      <c r="AG504" s="37" t="s">
        <v>6580</v>
      </c>
      <c r="AH504" s="37" t="s">
        <v>6581</v>
      </c>
      <c r="AI504" s="37"/>
      <c r="AJ504" s="37" t="s">
        <v>6709</v>
      </c>
      <c r="AK504" s="37" t="s">
        <v>1652</v>
      </c>
      <c r="AL504" s="37" t="str">
        <f>_xlfn.XLOOKUP(Table13[[#This Row],[Rabat Indywidualny]],'PC2 code'!A:A,'PC2 code'!B:B,0)</f>
        <v>00</v>
      </c>
    </row>
    <row r="505" spans="1:38" ht="15.75" customHeight="1" x14ac:dyDescent="0.35">
      <c r="A505" s="73" t="s">
        <v>5744</v>
      </c>
      <c r="B505" s="73" t="str">
        <f>TEXT(Table13[[#This Row],[Kod EAN 
(Sku)]],"0000000000000")</f>
        <v>3086123768789</v>
      </c>
      <c r="C505" s="78" t="str">
        <f>IF(AND(Table13[[#This Row],[Kod EAN 
(Szt)]]&lt;&gt;0,Table13[[#This Row],[Kod EAN 
(Szt)]]&lt;&gt;"0"),TEXT(Table13[[#This Row],[Kod EAN 
(Szt)]],"0000000000000"),"")</f>
        <v/>
      </c>
      <c r="D505" s="79" t="s">
        <v>6135</v>
      </c>
      <c r="E505" s="27" t="s">
        <v>7</v>
      </c>
      <c r="F505" s="28" t="s">
        <v>1593</v>
      </c>
      <c r="G505" s="29"/>
      <c r="H505" s="66">
        <v>19.55</v>
      </c>
      <c r="I505" s="67">
        <v>0.2</v>
      </c>
      <c r="J505" s="51">
        <f>Table13[[#This Row],[Cena Netto]]*(1-Table13[[#This Row],[Rabat Długoterminowy]])</f>
        <v>15.64</v>
      </c>
      <c r="K505" s="80">
        <f>IF(TRIM($D$8)='Payment Term'!A$1,1-(1-$D$9)*(1-2%),$D$9)</f>
        <v>0.25</v>
      </c>
      <c r="L505" s="35">
        <v>0.1</v>
      </c>
      <c r="M505" s="81">
        <f>1-(1-Table13[[#This Row],[Rabat Długoterminowy]])*(1-Table13[[#This Row],[Dodatkowy rabat kwartału (składany)]])</f>
        <v>0.27999999999999992</v>
      </c>
      <c r="N505" s="52">
        <v>0</v>
      </c>
      <c r="O505" s="31">
        <f>ROUND(Table13[[#This Row],[Cena Netto Po Rabacie Długoterminowym]]*(1-Table13[[#This Row],[Rabat Podstawowy]])*(1-Table13[[#This Row],[Dodatkowy rabat kwartału (składany)]])*(1-Table13[[#This Row],[Rabat Indywidualny]]),2)</f>
        <v>10.56</v>
      </c>
      <c r="P505" s="31">
        <f>Table13[[#This Row],[Сena SKU Po Wszystkich Rabatach]]/Table13[[#This Row],[Szt/
Opak.]]</f>
        <v>0.44</v>
      </c>
      <c r="Q505" s="94" t="s">
        <v>2468</v>
      </c>
      <c r="R505" s="36" t="s">
        <v>2444</v>
      </c>
      <c r="S505" s="91" t="str">
        <f>IF(ISERROR(Table13[[#This Row],[W Inner]]),Table13[[#This Row],[W Outer]],IF(AND(Table13[[#This Row],[W Inner]]&gt;0,Table13[[#This Row],[W Inner]]&lt;&gt;"0"),Table13[[#This Row],[W Inner]],Table13[[#This Row],[W Outer]]))</f>
        <v>12</v>
      </c>
      <c r="T505" s="86"/>
      <c r="U5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5" s="49">
        <f>IF(Table13[[#This Row],[Zamówienie - Ilosc SKU '[Szt']]]=0,0,MOD(Table13[[#This Row],[Zamówienie - Ilosc SKU '[Szt']]],Table13[[#This Row],[Min. Ilość Zam. Sku]])-0.5)</f>
        <v>0</v>
      </c>
      <c r="W505" s="31">
        <f>Table13[[#This Row],[Сena SKU Po Wszystkich Rabatach]]*U505</f>
        <v>0</v>
      </c>
      <c r="X505" s="33" t="str">
        <f>IF(Table13[[#This Row],[Zamówienie - Ilosc SKU '[Szt']]]=0,"Niezamówione produkty","Zamówione produkty")</f>
        <v>Niezamówione produkty</v>
      </c>
      <c r="Y505" s="34" t="s">
        <v>2444</v>
      </c>
      <c r="Z505" s="34">
        <v>24</v>
      </c>
      <c r="AA505" s="34">
        <v>288</v>
      </c>
      <c r="AB505" s="34">
        <v>1728</v>
      </c>
      <c r="AC505" s="34">
        <f>+Table13[[#This Row],[Na Palecie]]/Table13[[#This Row],[W Outer]]</f>
        <v>72</v>
      </c>
      <c r="AD505" s="34">
        <f>+Table13[[#This Row],[Na Palecie]]/Table13[[#This Row],[Na 
Warstwie]]</f>
        <v>6</v>
      </c>
      <c r="AE505" s="37" t="s">
        <v>6297</v>
      </c>
      <c r="AF505" s="37" t="s">
        <v>90</v>
      </c>
      <c r="AG505" s="37" t="s">
        <v>6582</v>
      </c>
      <c r="AH505" s="37" t="s">
        <v>6583</v>
      </c>
      <c r="AI505" s="37"/>
      <c r="AJ505" s="37" t="s">
        <v>6709</v>
      </c>
      <c r="AK505" s="37" t="s">
        <v>1652</v>
      </c>
      <c r="AL505" s="37" t="str">
        <f>_xlfn.XLOOKUP(Table13[[#This Row],[Rabat Indywidualny]],'PC2 code'!A:A,'PC2 code'!B:B,0)</f>
        <v>00</v>
      </c>
    </row>
    <row r="506" spans="1:38" ht="15.75" customHeight="1" x14ac:dyDescent="0.35">
      <c r="A506" s="73" t="s">
        <v>5745</v>
      </c>
      <c r="B506" s="73" t="str">
        <f>TEXT(Table13[[#This Row],[Kod EAN 
(Sku)]],"0000000000000")</f>
        <v>3086123768796</v>
      </c>
      <c r="C506" s="78" t="str">
        <f>IF(AND(Table13[[#This Row],[Kod EAN 
(Szt)]]&lt;&gt;0,Table13[[#This Row],[Kod EAN 
(Szt)]]&lt;&gt;"0"),TEXT(Table13[[#This Row],[Kod EAN 
(Szt)]],"0000000000000"),"")</f>
        <v/>
      </c>
      <c r="D506" s="79" t="s">
        <v>6136</v>
      </c>
      <c r="E506" s="27" t="s">
        <v>7</v>
      </c>
      <c r="F506" s="28" t="s">
        <v>1593</v>
      </c>
      <c r="G506" s="29"/>
      <c r="H506" s="66">
        <v>27.04</v>
      </c>
      <c r="I506" s="67">
        <v>0.2</v>
      </c>
      <c r="J506" s="51">
        <f>Table13[[#This Row],[Cena Netto]]*(1-Table13[[#This Row],[Rabat Długoterminowy]])</f>
        <v>21.632000000000001</v>
      </c>
      <c r="K506" s="80">
        <f>IF(TRIM($D$8)='Payment Term'!A$1,1-(1-$D$9)*(1-2%),$D$9)</f>
        <v>0.25</v>
      </c>
      <c r="L506" s="35">
        <v>0.1</v>
      </c>
      <c r="M506" s="81">
        <f>1-(1-Table13[[#This Row],[Rabat Długoterminowy]])*(1-Table13[[#This Row],[Dodatkowy rabat kwartału (składany)]])</f>
        <v>0.27999999999999992</v>
      </c>
      <c r="N506" s="52">
        <v>0</v>
      </c>
      <c r="O506" s="31">
        <f>ROUND(Table13[[#This Row],[Cena Netto Po Rabacie Długoterminowym]]*(1-Table13[[#This Row],[Rabat Podstawowy]])*(1-Table13[[#This Row],[Dodatkowy rabat kwartału (składany)]])*(1-Table13[[#This Row],[Rabat Indywidualny]]),2)</f>
        <v>14.6</v>
      </c>
      <c r="P506" s="31">
        <f>Table13[[#This Row],[Сena SKU Po Wszystkich Rabatach]]/Table13[[#This Row],[Szt/
Opak.]]</f>
        <v>0.40555555555555556</v>
      </c>
      <c r="Q506" s="94" t="s">
        <v>2492</v>
      </c>
      <c r="R506" s="36" t="s">
        <v>2444</v>
      </c>
      <c r="S506" s="91">
        <f>IF(ISERROR(Table13[[#This Row],[W Inner]]),Table13[[#This Row],[W Outer]],IF(AND(Table13[[#This Row],[W Inner]]&gt;0,Table13[[#This Row],[W Inner]]&lt;&gt;"0"),Table13[[#This Row],[W Inner]],Table13[[#This Row],[W Outer]]))</f>
        <v>12</v>
      </c>
      <c r="T506" s="86"/>
      <c r="U5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6" s="49">
        <f>IF(Table13[[#This Row],[Zamówienie - Ilosc SKU '[Szt']]]=0,0,MOD(Table13[[#This Row],[Zamówienie - Ilosc SKU '[Szt']]],Table13[[#This Row],[Min. Ilość Zam. Sku]])-0.5)</f>
        <v>0</v>
      </c>
      <c r="W506" s="31">
        <f>Table13[[#This Row],[Сena SKU Po Wszystkich Rabatach]]*U506</f>
        <v>0</v>
      </c>
      <c r="X506" s="33" t="str">
        <f>IF(Table13[[#This Row],[Zamówienie - Ilosc SKU '[Szt']]]=0,"Niezamówione produkty","Zamówione produkty")</f>
        <v>Niezamówione produkty</v>
      </c>
      <c r="Y506" s="34" t="s">
        <v>90</v>
      </c>
      <c r="Z506" s="34">
        <v>12</v>
      </c>
      <c r="AA506" s="34">
        <v>180</v>
      </c>
      <c r="AB506" s="34">
        <v>1260</v>
      </c>
      <c r="AC506" s="34">
        <f>+Table13[[#This Row],[Na Palecie]]/Table13[[#This Row],[W Outer]]</f>
        <v>105</v>
      </c>
      <c r="AD506" s="34">
        <f>+Table13[[#This Row],[Na Palecie]]/Table13[[#This Row],[Na 
Warstwie]]</f>
        <v>7</v>
      </c>
      <c r="AE506" s="37" t="s">
        <v>6298</v>
      </c>
      <c r="AF506" s="37" t="s">
        <v>90</v>
      </c>
      <c r="AG506" s="37" t="s">
        <v>6584</v>
      </c>
      <c r="AH506" s="37" t="s">
        <v>6585</v>
      </c>
      <c r="AI506" s="37"/>
      <c r="AJ506" s="37" t="s">
        <v>6709</v>
      </c>
      <c r="AK506" s="37" t="s">
        <v>1652</v>
      </c>
      <c r="AL506" s="37" t="str">
        <f>_xlfn.XLOOKUP(Table13[[#This Row],[Rabat Indywidualny]],'PC2 code'!A:A,'PC2 code'!B:B,0)</f>
        <v>00</v>
      </c>
    </row>
    <row r="507" spans="1:38" ht="15.75" customHeight="1" x14ac:dyDescent="0.35">
      <c r="A507" s="73" t="s">
        <v>5746</v>
      </c>
      <c r="B507" s="73" t="str">
        <f>TEXT(Table13[[#This Row],[Kod EAN 
(Sku)]],"0000000000000")</f>
        <v>3086123499102</v>
      </c>
      <c r="C507" s="78" t="str">
        <f>IF(AND(Table13[[#This Row],[Kod EAN 
(Szt)]]&lt;&gt;0,Table13[[#This Row],[Kod EAN 
(Szt)]]&lt;&gt;"0"),TEXT(Table13[[#This Row],[Kod EAN 
(Szt)]],"0000000000000"),"")</f>
        <v/>
      </c>
      <c r="D507" s="79" t="s">
        <v>6137</v>
      </c>
      <c r="E507" s="27" t="s">
        <v>7</v>
      </c>
      <c r="F507" s="28" t="s">
        <v>1593</v>
      </c>
      <c r="G507" s="29"/>
      <c r="H507" s="66">
        <v>15.71</v>
      </c>
      <c r="I507" s="67">
        <v>0.2</v>
      </c>
      <c r="J507" s="51">
        <f>Table13[[#This Row],[Cena Netto]]*(1-Table13[[#This Row],[Rabat Długoterminowy]])</f>
        <v>12.568000000000001</v>
      </c>
      <c r="K507" s="80">
        <f>IF(TRIM($D$8)='Payment Term'!A$1,1-(1-$D$9)*(1-2%),$D$9)</f>
        <v>0.25</v>
      </c>
      <c r="L507" s="35">
        <v>0.1</v>
      </c>
      <c r="M507" s="81">
        <f>1-(1-Table13[[#This Row],[Rabat Długoterminowy]])*(1-Table13[[#This Row],[Dodatkowy rabat kwartału (składany)]])</f>
        <v>0.27999999999999992</v>
      </c>
      <c r="N507" s="52">
        <v>0</v>
      </c>
      <c r="O507" s="31">
        <f>ROUND(Table13[[#This Row],[Cena Netto Po Rabacie Długoterminowym]]*(1-Table13[[#This Row],[Rabat Podstawowy]])*(1-Table13[[#This Row],[Dodatkowy rabat kwartału (składany)]])*(1-Table13[[#This Row],[Rabat Indywidualny]]),2)</f>
        <v>8.48</v>
      </c>
      <c r="P507" s="31">
        <f>Table13[[#This Row],[Сena SKU Po Wszystkich Rabatach]]/Table13[[#This Row],[Szt/
Opak.]]</f>
        <v>0.70666666666666667</v>
      </c>
      <c r="Q507" s="94" t="s">
        <v>2444</v>
      </c>
      <c r="R507" s="36" t="s">
        <v>2444</v>
      </c>
      <c r="S507" s="91" t="str">
        <f>IF(ISERROR(Table13[[#This Row],[W Inner]]),Table13[[#This Row],[W Outer]],IF(AND(Table13[[#This Row],[W Inner]]&gt;0,Table13[[#This Row],[W Inner]]&lt;&gt;"0"),Table13[[#This Row],[W Inner]],Table13[[#This Row],[W Outer]]))</f>
        <v>12</v>
      </c>
      <c r="T507" s="86"/>
      <c r="U5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7" s="49">
        <f>IF(Table13[[#This Row],[Zamówienie - Ilosc SKU '[Szt']]]=0,0,MOD(Table13[[#This Row],[Zamówienie - Ilosc SKU '[Szt']]],Table13[[#This Row],[Min. Ilość Zam. Sku]])-0.5)</f>
        <v>0</v>
      </c>
      <c r="W507" s="31">
        <f>Table13[[#This Row],[Сena SKU Po Wszystkich Rabatach]]*U507</f>
        <v>0</v>
      </c>
      <c r="X507" s="33" t="str">
        <f>IF(Table13[[#This Row],[Zamówienie - Ilosc SKU '[Szt']]]=0,"Niezamówione produkty","Zamówione produkty")</f>
        <v>Niezamówione produkty</v>
      </c>
      <c r="Y507" s="34" t="s">
        <v>2444</v>
      </c>
      <c r="Z507" s="34">
        <v>144</v>
      </c>
      <c r="AA507" s="34">
        <v>720</v>
      </c>
      <c r="AB507" s="34">
        <v>2880</v>
      </c>
      <c r="AC507" s="34">
        <f>+Table13[[#This Row],[Na Palecie]]/Table13[[#This Row],[W Outer]]</f>
        <v>20</v>
      </c>
      <c r="AD507" s="34">
        <f>+Table13[[#This Row],[Na Palecie]]/Table13[[#This Row],[Na 
Warstwie]]</f>
        <v>4</v>
      </c>
      <c r="AE507" s="37" t="s">
        <v>1659</v>
      </c>
      <c r="AF507" s="37" t="s">
        <v>90</v>
      </c>
      <c r="AG507" s="37" t="s">
        <v>1660</v>
      </c>
      <c r="AH507" s="37" t="s">
        <v>1661</v>
      </c>
      <c r="AI507" s="37"/>
      <c r="AJ507" s="37" t="s">
        <v>6709</v>
      </c>
      <c r="AK507" s="37" t="s">
        <v>1652</v>
      </c>
      <c r="AL507" s="37" t="str">
        <f>_xlfn.XLOOKUP(Table13[[#This Row],[Rabat Indywidualny]],'PC2 code'!A:A,'PC2 code'!B:B,0)</f>
        <v>00</v>
      </c>
    </row>
    <row r="508" spans="1:38" ht="15.75" customHeight="1" x14ac:dyDescent="0.35">
      <c r="A508" s="73" t="s">
        <v>5747</v>
      </c>
      <c r="B508" s="73" t="str">
        <f>TEXT(Table13[[#This Row],[Kod EAN 
(Sku)]],"0000000000000")</f>
        <v>3086123499126</v>
      </c>
      <c r="C508" s="78" t="str">
        <f>IF(AND(Table13[[#This Row],[Kod EAN 
(Szt)]]&lt;&gt;0,Table13[[#This Row],[Kod EAN 
(Szt)]]&lt;&gt;"0"),TEXT(Table13[[#This Row],[Kod EAN 
(Szt)]],"0000000000000"),"")</f>
        <v/>
      </c>
      <c r="D508" s="79" t="s">
        <v>6138</v>
      </c>
      <c r="E508" s="27" t="s">
        <v>7</v>
      </c>
      <c r="F508" s="28" t="s">
        <v>1593</v>
      </c>
      <c r="G508" s="29"/>
      <c r="H508" s="66">
        <v>20.32</v>
      </c>
      <c r="I508" s="67">
        <v>0.2</v>
      </c>
      <c r="J508" s="51">
        <f>Table13[[#This Row],[Cena Netto]]*(1-Table13[[#This Row],[Rabat Długoterminowy]])</f>
        <v>16.256</v>
      </c>
      <c r="K508" s="80">
        <f>IF(TRIM($D$8)='Payment Term'!A$1,1-(1-$D$9)*(1-2%),$D$9)</f>
        <v>0.25</v>
      </c>
      <c r="L508" s="35">
        <v>0.1</v>
      </c>
      <c r="M508" s="81">
        <f>1-(1-Table13[[#This Row],[Rabat Długoterminowy]])*(1-Table13[[#This Row],[Dodatkowy rabat kwartału (składany)]])</f>
        <v>0.27999999999999992</v>
      </c>
      <c r="N508" s="52">
        <v>0</v>
      </c>
      <c r="O508" s="31">
        <f>ROUND(Table13[[#This Row],[Cena Netto Po Rabacie Długoterminowym]]*(1-Table13[[#This Row],[Rabat Podstawowy]])*(1-Table13[[#This Row],[Dodatkowy rabat kwartału (składany)]])*(1-Table13[[#This Row],[Rabat Indywidualny]]),2)</f>
        <v>10.97</v>
      </c>
      <c r="P508" s="31">
        <f>Table13[[#This Row],[Сena SKU Po Wszystkich Rabatach]]/Table13[[#This Row],[Szt/
Opak.]]</f>
        <v>0.60944444444444446</v>
      </c>
      <c r="Q508" s="94" t="s">
        <v>2456</v>
      </c>
      <c r="R508" s="36" t="s">
        <v>2468</v>
      </c>
      <c r="S508" s="91">
        <f>IF(ISERROR(Table13[[#This Row],[W Inner]]),Table13[[#This Row],[W Outer]],IF(AND(Table13[[#This Row],[W Inner]]&gt;0,Table13[[#This Row],[W Inner]]&lt;&gt;"0"),Table13[[#This Row],[W Inner]],Table13[[#This Row],[W Outer]]))</f>
        <v>24</v>
      </c>
      <c r="T508" s="86"/>
      <c r="U5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8" s="49">
        <f>IF(Table13[[#This Row],[Zamówienie - Ilosc SKU '[Szt']]]=0,0,MOD(Table13[[#This Row],[Zamówienie - Ilosc SKU '[Szt']]],Table13[[#This Row],[Min. Ilość Zam. Sku]])-0.5)</f>
        <v>0</v>
      </c>
      <c r="W508" s="31">
        <f>Table13[[#This Row],[Сena SKU Po Wszystkich Rabatach]]*U508</f>
        <v>0</v>
      </c>
      <c r="X508" s="33" t="str">
        <f>IF(Table13[[#This Row],[Zamówienie - Ilosc SKU '[Szt']]]=0,"Niezamówione produkty","Zamówione produkty")</f>
        <v>Niezamówione produkty</v>
      </c>
      <c r="Y508" s="34" t="s">
        <v>90</v>
      </c>
      <c r="Z508" s="34">
        <v>24</v>
      </c>
      <c r="AA508" s="34">
        <v>288</v>
      </c>
      <c r="AB508" s="34">
        <v>2016</v>
      </c>
      <c r="AC508" s="34">
        <f>+Table13[[#This Row],[Na Palecie]]/Table13[[#This Row],[W Outer]]</f>
        <v>84</v>
      </c>
      <c r="AD508" s="34">
        <f>+Table13[[#This Row],[Na Palecie]]/Table13[[#This Row],[Na 
Warstwie]]</f>
        <v>7</v>
      </c>
      <c r="AE508" s="37" t="s">
        <v>1662</v>
      </c>
      <c r="AF508" s="37" t="s">
        <v>90</v>
      </c>
      <c r="AG508" s="37" t="s">
        <v>1663</v>
      </c>
      <c r="AH508" s="37" t="s">
        <v>1664</v>
      </c>
      <c r="AI508" s="37"/>
      <c r="AJ508" s="37" t="s">
        <v>6709</v>
      </c>
      <c r="AK508" s="37" t="s">
        <v>1652</v>
      </c>
      <c r="AL508" s="37" t="str">
        <f>_xlfn.XLOOKUP(Table13[[#This Row],[Rabat Indywidualny]],'PC2 code'!A:A,'PC2 code'!B:B,0)</f>
        <v>00</v>
      </c>
    </row>
    <row r="509" spans="1:38" ht="15.75" customHeight="1" x14ac:dyDescent="0.35">
      <c r="A509" s="73" t="s">
        <v>5748</v>
      </c>
      <c r="B509" s="73" t="str">
        <f>TEXT(Table13[[#This Row],[Kod EAN 
(Sku)]],"0000000000000")</f>
        <v>3086123499133</v>
      </c>
      <c r="C509" s="78" t="str">
        <f>IF(AND(Table13[[#This Row],[Kod EAN 
(Szt)]]&lt;&gt;0,Table13[[#This Row],[Kod EAN 
(Szt)]]&lt;&gt;"0"),TEXT(Table13[[#This Row],[Kod EAN 
(Szt)]],"0000000000000"),"")</f>
        <v/>
      </c>
      <c r="D509" s="79" t="s">
        <v>6139</v>
      </c>
      <c r="E509" s="27" t="s">
        <v>7</v>
      </c>
      <c r="F509" s="28" t="s">
        <v>1593</v>
      </c>
      <c r="G509" s="29"/>
      <c r="H509" s="66">
        <v>24.15</v>
      </c>
      <c r="I509" s="67">
        <v>0.2</v>
      </c>
      <c r="J509" s="51">
        <f>Table13[[#This Row],[Cena Netto]]*(1-Table13[[#This Row],[Rabat Długoterminowy]])</f>
        <v>19.32</v>
      </c>
      <c r="K509" s="80">
        <f>IF(TRIM($D$8)='Payment Term'!A$1,1-(1-$D$9)*(1-2%),$D$9)</f>
        <v>0.25</v>
      </c>
      <c r="L509" s="35">
        <v>0.1</v>
      </c>
      <c r="M509" s="81">
        <f>1-(1-Table13[[#This Row],[Rabat Długoterminowy]])*(1-Table13[[#This Row],[Dodatkowy rabat kwartału (składany)]])</f>
        <v>0.27999999999999992</v>
      </c>
      <c r="N509" s="52">
        <v>0</v>
      </c>
      <c r="O509" s="31">
        <f>ROUND(Table13[[#This Row],[Cena Netto Po Rabacie Długoterminowym]]*(1-Table13[[#This Row],[Rabat Podstawowy]])*(1-Table13[[#This Row],[Dodatkowy rabat kwartału (składany)]])*(1-Table13[[#This Row],[Rabat Indywidualny]]),2)</f>
        <v>13.04</v>
      </c>
      <c r="P509" s="31">
        <f>Table13[[#This Row],[Сena SKU Po Wszystkich Rabatach]]/Table13[[#This Row],[Szt/
Opak.]]</f>
        <v>0.54333333333333333</v>
      </c>
      <c r="Q509" s="94" t="s">
        <v>2468</v>
      </c>
      <c r="R509" s="36" t="s">
        <v>2460</v>
      </c>
      <c r="S509" s="91">
        <f>IF(ISERROR(Table13[[#This Row],[W Inner]]),Table13[[#This Row],[W Outer]],IF(AND(Table13[[#This Row],[W Inner]]&gt;0,Table13[[#This Row],[W Inner]]&lt;&gt;"0"),Table13[[#This Row],[W Inner]],Table13[[#This Row],[W Outer]]))</f>
        <v>20</v>
      </c>
      <c r="T509" s="86"/>
      <c r="U5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09" s="49">
        <f>IF(Table13[[#This Row],[Zamówienie - Ilosc SKU '[Szt']]]=0,0,MOD(Table13[[#This Row],[Zamówienie - Ilosc SKU '[Szt']]],Table13[[#This Row],[Min. Ilość Zam. Sku]])-0.5)</f>
        <v>0</v>
      </c>
      <c r="W509" s="31">
        <f>Table13[[#This Row],[Сena SKU Po Wszystkich Rabatach]]*U509</f>
        <v>0</v>
      </c>
      <c r="X509" s="33" t="str">
        <f>IF(Table13[[#This Row],[Zamówienie - Ilosc SKU '[Szt']]]=0,"Niezamówione produkty","Zamówione produkty")</f>
        <v>Niezamówione produkty</v>
      </c>
      <c r="Y509" s="34" t="s">
        <v>90</v>
      </c>
      <c r="Z509" s="34">
        <v>20</v>
      </c>
      <c r="AA509" s="34">
        <v>400</v>
      </c>
      <c r="AB509" s="34">
        <v>2000</v>
      </c>
      <c r="AC509" s="34">
        <f>+Table13[[#This Row],[Na Palecie]]/Table13[[#This Row],[W Outer]]</f>
        <v>100</v>
      </c>
      <c r="AD509" s="34">
        <f>+Table13[[#This Row],[Na Palecie]]/Table13[[#This Row],[Na 
Warstwie]]</f>
        <v>5</v>
      </c>
      <c r="AE509" s="37" t="s">
        <v>1665</v>
      </c>
      <c r="AF509" s="37" t="s">
        <v>90</v>
      </c>
      <c r="AG509" s="37" t="s">
        <v>1666</v>
      </c>
      <c r="AH509" s="37" t="s">
        <v>1667</v>
      </c>
      <c r="AI509" s="37"/>
      <c r="AJ509" s="37" t="s">
        <v>6709</v>
      </c>
      <c r="AK509" s="37" t="s">
        <v>1652</v>
      </c>
      <c r="AL509" s="37" t="str">
        <f>_xlfn.XLOOKUP(Table13[[#This Row],[Rabat Indywidualny]],'PC2 code'!A:A,'PC2 code'!B:B,0)</f>
        <v>00</v>
      </c>
    </row>
    <row r="510" spans="1:38" ht="15.75" customHeight="1" x14ac:dyDescent="0.35">
      <c r="A510" s="73" t="s">
        <v>5749</v>
      </c>
      <c r="B510" s="73" t="str">
        <f>TEXT(Table13[[#This Row],[Kod EAN 
(Sku)]],"0000000000000")</f>
        <v>3270220060963</v>
      </c>
      <c r="C510" s="78" t="str">
        <f>IF(AND(Table13[[#This Row],[Kod EAN 
(Szt)]]&lt;&gt;0,Table13[[#This Row],[Kod EAN 
(Szt)]]&lt;&gt;"0"),TEXT(Table13[[#This Row],[Kod EAN 
(Szt)]],"0000000000000"),"")</f>
        <v/>
      </c>
      <c r="D510" s="79" t="s">
        <v>1668</v>
      </c>
      <c r="E510" s="27" t="s">
        <v>7</v>
      </c>
      <c r="F510" s="28" t="s">
        <v>1593</v>
      </c>
      <c r="G510" s="29"/>
      <c r="H510" s="66">
        <v>15.71</v>
      </c>
      <c r="I510" s="67"/>
      <c r="J510" s="51">
        <f>Table13[[#This Row],[Cena Netto]]*(1-Table13[[#This Row],[Rabat Długoterminowy]])</f>
        <v>15.71</v>
      </c>
      <c r="K510" s="80">
        <f>IF(TRIM($D$8)='Payment Term'!A$1,1-(1-$D$9)*(1-2%),$D$9)</f>
        <v>0.25</v>
      </c>
      <c r="L510" s="35">
        <v>0.1</v>
      </c>
      <c r="M510" s="81">
        <f>1-(1-Table13[[#This Row],[Rabat Długoterminowy]])*(1-Table13[[#This Row],[Dodatkowy rabat kwartału (składany)]])</f>
        <v>9.9999999999999978E-2</v>
      </c>
      <c r="N510" s="52">
        <v>0</v>
      </c>
      <c r="O510" s="31">
        <f>ROUND(Table13[[#This Row],[Cena Netto Po Rabacie Długoterminowym]]*(1-Table13[[#This Row],[Rabat Podstawowy]])*(1-Table13[[#This Row],[Dodatkowy rabat kwartału (składany)]])*(1-Table13[[#This Row],[Rabat Indywidualny]]),2)</f>
        <v>10.6</v>
      </c>
      <c r="P510" s="31">
        <f>Table13[[#This Row],[Сena SKU Po Wszystkich Rabatach]]/Table13[[#This Row],[Szt/
Opak.]]</f>
        <v>0.8833333333333333</v>
      </c>
      <c r="Q510" s="94" t="s">
        <v>2444</v>
      </c>
      <c r="R510" s="36" t="s">
        <v>2444</v>
      </c>
      <c r="S510" s="91" t="str">
        <f>IF(ISERROR(Table13[[#This Row],[W Inner]]),Table13[[#This Row],[W Outer]],IF(AND(Table13[[#This Row],[W Inner]]&gt;0,Table13[[#This Row],[W Inner]]&lt;&gt;"0"),Table13[[#This Row],[W Inner]],Table13[[#This Row],[W Outer]]))</f>
        <v>12</v>
      </c>
      <c r="T510" s="86"/>
      <c r="U5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0" s="49">
        <f>IF(Table13[[#This Row],[Zamówienie - Ilosc SKU '[Szt']]]=0,0,MOD(Table13[[#This Row],[Zamówienie - Ilosc SKU '[Szt']]],Table13[[#This Row],[Min. Ilość Zam. Sku]])-0.5)</f>
        <v>0</v>
      </c>
      <c r="W510" s="31">
        <f>Table13[[#This Row],[Сena SKU Po Wszystkich Rabatach]]*U510</f>
        <v>0</v>
      </c>
      <c r="X510" s="33" t="str">
        <f>IF(Table13[[#This Row],[Zamówienie - Ilosc SKU '[Szt']]]=0,"Niezamówione produkty","Zamówione produkty")</f>
        <v>Niezamówione produkty</v>
      </c>
      <c r="Y510" s="34" t="s">
        <v>2444</v>
      </c>
      <c r="Z510" s="34">
        <v>144</v>
      </c>
      <c r="AA510" s="34">
        <v>720</v>
      </c>
      <c r="AB510" s="34">
        <v>2880</v>
      </c>
      <c r="AC510" s="34">
        <f>+Table13[[#This Row],[Na Palecie]]/Table13[[#This Row],[W Outer]]</f>
        <v>20</v>
      </c>
      <c r="AD510" s="34">
        <f>+Table13[[#This Row],[Na Palecie]]/Table13[[#This Row],[Na 
Warstwie]]</f>
        <v>4</v>
      </c>
      <c r="AE510" s="37" t="s">
        <v>1669</v>
      </c>
      <c r="AF510" s="37" t="s">
        <v>90</v>
      </c>
      <c r="AG510" s="37" t="s">
        <v>1670</v>
      </c>
      <c r="AH510" s="37" t="s">
        <v>1671</v>
      </c>
      <c r="AI510" s="37"/>
      <c r="AJ510" s="37" t="s">
        <v>6709</v>
      </c>
      <c r="AK510" s="37" t="s">
        <v>1652</v>
      </c>
      <c r="AL510" s="37" t="str">
        <f>_xlfn.XLOOKUP(Table13[[#This Row],[Rabat Indywidualny]],'PC2 code'!A:A,'PC2 code'!B:B,0)</f>
        <v>00</v>
      </c>
    </row>
    <row r="511" spans="1:38" ht="15.75" customHeight="1" x14ac:dyDescent="0.35">
      <c r="A511" s="73" t="s">
        <v>5750</v>
      </c>
      <c r="B511" s="73" t="str">
        <f>TEXT(Table13[[#This Row],[Kod EAN 
(Sku)]],"0000000000000")</f>
        <v>3270220060970</v>
      </c>
      <c r="C511" s="78" t="str">
        <f>IF(AND(Table13[[#This Row],[Kod EAN 
(Szt)]]&lt;&gt;0,Table13[[#This Row],[Kod EAN 
(Szt)]]&lt;&gt;"0"),TEXT(Table13[[#This Row],[Kod EAN 
(Szt)]],"0000000000000"),"")</f>
        <v/>
      </c>
      <c r="D511" s="79" t="s">
        <v>1672</v>
      </c>
      <c r="E511" s="27" t="s">
        <v>7</v>
      </c>
      <c r="F511" s="28" t="s">
        <v>1593</v>
      </c>
      <c r="G511" s="29"/>
      <c r="H511" s="66">
        <v>20.32</v>
      </c>
      <c r="I511" s="67"/>
      <c r="J511" s="51">
        <f>Table13[[#This Row],[Cena Netto]]*(1-Table13[[#This Row],[Rabat Długoterminowy]])</f>
        <v>20.32</v>
      </c>
      <c r="K511" s="80">
        <f>IF(TRIM($D$8)='Payment Term'!A$1,1-(1-$D$9)*(1-2%),$D$9)</f>
        <v>0.25</v>
      </c>
      <c r="L511" s="35">
        <v>0.1</v>
      </c>
      <c r="M511" s="81">
        <f>1-(1-Table13[[#This Row],[Rabat Długoterminowy]])*(1-Table13[[#This Row],[Dodatkowy rabat kwartału (składany)]])</f>
        <v>9.9999999999999978E-2</v>
      </c>
      <c r="N511" s="52">
        <v>0</v>
      </c>
      <c r="O511" s="31">
        <f>ROUND(Table13[[#This Row],[Cena Netto Po Rabacie Długoterminowym]]*(1-Table13[[#This Row],[Rabat Podstawowy]])*(1-Table13[[#This Row],[Dodatkowy rabat kwartału (składany)]])*(1-Table13[[#This Row],[Rabat Indywidualny]]),2)</f>
        <v>13.72</v>
      </c>
      <c r="P511" s="31">
        <f>Table13[[#This Row],[Сena SKU Po Wszystkich Rabatach]]/Table13[[#This Row],[Szt/
Opak.]]</f>
        <v>0.76222222222222225</v>
      </c>
      <c r="Q511" s="94" t="s">
        <v>2456</v>
      </c>
      <c r="R511" s="36" t="s">
        <v>2468</v>
      </c>
      <c r="S511" s="91">
        <f>IF(ISERROR(Table13[[#This Row],[W Inner]]),Table13[[#This Row],[W Outer]],IF(AND(Table13[[#This Row],[W Inner]]&gt;0,Table13[[#This Row],[W Inner]]&lt;&gt;"0"),Table13[[#This Row],[W Inner]],Table13[[#This Row],[W Outer]]))</f>
        <v>24</v>
      </c>
      <c r="T511" s="86"/>
      <c r="U5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1" s="49">
        <f>IF(Table13[[#This Row],[Zamówienie - Ilosc SKU '[Szt']]]=0,0,MOD(Table13[[#This Row],[Zamówienie - Ilosc SKU '[Szt']]],Table13[[#This Row],[Min. Ilość Zam. Sku]])-0.5)</f>
        <v>0</v>
      </c>
      <c r="W511" s="31">
        <f>Table13[[#This Row],[Сena SKU Po Wszystkich Rabatach]]*U511</f>
        <v>0</v>
      </c>
      <c r="X511" s="33" t="str">
        <f>IF(Table13[[#This Row],[Zamówienie - Ilosc SKU '[Szt']]]=0,"Niezamówione produkty","Zamówione produkty")</f>
        <v>Niezamówione produkty</v>
      </c>
      <c r="Y511" s="34" t="s">
        <v>90</v>
      </c>
      <c r="Z511" s="34">
        <v>24</v>
      </c>
      <c r="AA511" s="34">
        <v>288</v>
      </c>
      <c r="AB511" s="34">
        <v>2016</v>
      </c>
      <c r="AC511" s="34">
        <f>+Table13[[#This Row],[Na Palecie]]/Table13[[#This Row],[W Outer]]</f>
        <v>84</v>
      </c>
      <c r="AD511" s="34">
        <f>+Table13[[#This Row],[Na Palecie]]/Table13[[#This Row],[Na 
Warstwie]]</f>
        <v>7</v>
      </c>
      <c r="AE511" s="37" t="s">
        <v>1673</v>
      </c>
      <c r="AF511" s="37" t="s">
        <v>90</v>
      </c>
      <c r="AG511" s="37" t="s">
        <v>1674</v>
      </c>
      <c r="AH511" s="37" t="s">
        <v>1675</v>
      </c>
      <c r="AI511" s="37"/>
      <c r="AJ511" s="37" t="s">
        <v>6709</v>
      </c>
      <c r="AK511" s="37" t="s">
        <v>1652</v>
      </c>
      <c r="AL511" s="37" t="str">
        <f>_xlfn.XLOOKUP(Table13[[#This Row],[Rabat Indywidualny]],'PC2 code'!A:A,'PC2 code'!B:B,0)</f>
        <v>00</v>
      </c>
    </row>
    <row r="512" spans="1:38" ht="15.75" customHeight="1" x14ac:dyDescent="0.35">
      <c r="A512" s="73" t="s">
        <v>5751</v>
      </c>
      <c r="B512" s="73" t="str">
        <f>TEXT(Table13[[#This Row],[Kod EAN 
(Sku)]],"0000000000000")</f>
        <v>3270220076421</v>
      </c>
      <c r="C512" s="78" t="str">
        <f>IF(AND(Table13[[#This Row],[Kod EAN 
(Szt)]]&lt;&gt;0,Table13[[#This Row],[Kod EAN 
(Szt)]]&lt;&gt;"0"),TEXT(Table13[[#This Row],[Kod EAN 
(Szt)]],"0000000000000"),"")</f>
        <v/>
      </c>
      <c r="D512" s="79" t="s">
        <v>1676</v>
      </c>
      <c r="E512" s="27" t="s">
        <v>7</v>
      </c>
      <c r="F512" s="28" t="s">
        <v>1593</v>
      </c>
      <c r="G512" s="29"/>
      <c r="H512" s="66">
        <v>24.15</v>
      </c>
      <c r="I512" s="67"/>
      <c r="J512" s="51">
        <f>Table13[[#This Row],[Cena Netto]]*(1-Table13[[#This Row],[Rabat Długoterminowy]])</f>
        <v>24.15</v>
      </c>
      <c r="K512" s="80">
        <f>IF(TRIM($D$8)='Payment Term'!A$1,1-(1-$D$9)*(1-2%),$D$9)</f>
        <v>0.25</v>
      </c>
      <c r="L512" s="35">
        <v>0.1</v>
      </c>
      <c r="M512" s="81">
        <f>1-(1-Table13[[#This Row],[Rabat Długoterminowy]])*(1-Table13[[#This Row],[Dodatkowy rabat kwartału (składany)]])</f>
        <v>9.9999999999999978E-2</v>
      </c>
      <c r="N512" s="52">
        <v>0</v>
      </c>
      <c r="O512" s="31">
        <f>ROUND(Table13[[#This Row],[Cena Netto Po Rabacie Długoterminowym]]*(1-Table13[[#This Row],[Rabat Podstawowy]])*(1-Table13[[#This Row],[Dodatkowy rabat kwartału (składany)]])*(1-Table13[[#This Row],[Rabat Indywidualny]]),2)</f>
        <v>16.3</v>
      </c>
      <c r="P512" s="31">
        <f>Table13[[#This Row],[Сena SKU Po Wszystkich Rabatach]]/Table13[[#This Row],[Szt/
Opak.]]</f>
        <v>0.6791666666666667</v>
      </c>
      <c r="Q512" s="94" t="s">
        <v>2468</v>
      </c>
      <c r="R512" s="36" t="s">
        <v>2460</v>
      </c>
      <c r="S512" s="91">
        <f>IF(ISERROR(Table13[[#This Row],[W Inner]]),Table13[[#This Row],[W Outer]],IF(AND(Table13[[#This Row],[W Inner]]&gt;0,Table13[[#This Row],[W Inner]]&lt;&gt;"0"),Table13[[#This Row],[W Inner]],Table13[[#This Row],[W Outer]]))</f>
        <v>20</v>
      </c>
      <c r="T512" s="86"/>
      <c r="U5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2" s="49">
        <f>IF(Table13[[#This Row],[Zamówienie - Ilosc SKU '[Szt']]]=0,0,MOD(Table13[[#This Row],[Zamówienie - Ilosc SKU '[Szt']]],Table13[[#This Row],[Min. Ilość Zam. Sku]])-0.5)</f>
        <v>0</v>
      </c>
      <c r="W512" s="31">
        <f>Table13[[#This Row],[Сena SKU Po Wszystkich Rabatach]]*U512</f>
        <v>0</v>
      </c>
      <c r="X512" s="33" t="str">
        <f>IF(Table13[[#This Row],[Zamówienie - Ilosc SKU '[Szt']]]=0,"Niezamówione produkty","Zamówione produkty")</f>
        <v>Niezamówione produkty</v>
      </c>
      <c r="Y512" s="34" t="s">
        <v>90</v>
      </c>
      <c r="Z512" s="34">
        <v>20</v>
      </c>
      <c r="AA512" s="34">
        <v>400</v>
      </c>
      <c r="AB512" s="34">
        <v>2000</v>
      </c>
      <c r="AC512" s="34">
        <f>+Table13[[#This Row],[Na Palecie]]/Table13[[#This Row],[W Outer]]</f>
        <v>100</v>
      </c>
      <c r="AD512" s="34">
        <f>+Table13[[#This Row],[Na Palecie]]/Table13[[#This Row],[Na 
Warstwie]]</f>
        <v>5</v>
      </c>
      <c r="AE512" s="37" t="s">
        <v>1677</v>
      </c>
      <c r="AF512" s="37" t="s">
        <v>90</v>
      </c>
      <c r="AG512" s="37" t="s">
        <v>1678</v>
      </c>
      <c r="AH512" s="37" t="s">
        <v>1679</v>
      </c>
      <c r="AI512" s="37"/>
      <c r="AJ512" s="37" t="s">
        <v>6709</v>
      </c>
      <c r="AK512" s="37" t="s">
        <v>1652</v>
      </c>
      <c r="AL512" s="37" t="str">
        <f>_xlfn.XLOOKUP(Table13[[#This Row],[Rabat Indywidualny]],'PC2 code'!A:A,'PC2 code'!B:B,0)</f>
        <v>00</v>
      </c>
    </row>
    <row r="513" spans="1:38" ht="15.75" customHeight="1" x14ac:dyDescent="0.35">
      <c r="A513" s="73" t="s">
        <v>5752</v>
      </c>
      <c r="B513" s="73" t="str">
        <f>TEXT(Table13[[#This Row],[Kod EAN 
(Sku)]],"0000000000000")</f>
        <v>3086123499140</v>
      </c>
      <c r="C513" s="78" t="str">
        <f>IF(AND(Table13[[#This Row],[Kod EAN 
(Szt)]]&lt;&gt;0,Table13[[#This Row],[Kod EAN 
(Szt)]]&lt;&gt;"0"),TEXT(Table13[[#This Row],[Kod EAN 
(Szt)]],"0000000000000"),"")</f>
        <v/>
      </c>
      <c r="D513" s="79" t="s">
        <v>1680</v>
      </c>
      <c r="E513" s="27" t="s">
        <v>7</v>
      </c>
      <c r="F513" s="28" t="s">
        <v>1593</v>
      </c>
      <c r="G513" s="29"/>
      <c r="H513" s="66">
        <v>33.700000000000003</v>
      </c>
      <c r="I513" s="67"/>
      <c r="J513" s="51">
        <f>Table13[[#This Row],[Cena Netto]]*(1-Table13[[#This Row],[Rabat Długoterminowy]])</f>
        <v>33.700000000000003</v>
      </c>
      <c r="K513" s="80">
        <f>IF(TRIM($D$8)='Payment Term'!A$1,1-(1-$D$9)*(1-2%),$D$9)</f>
        <v>0.25</v>
      </c>
      <c r="L513" s="35">
        <v>0.1</v>
      </c>
      <c r="M513" s="81">
        <f>1-(1-Table13[[#This Row],[Rabat Długoterminowy]])*(1-Table13[[#This Row],[Dodatkowy rabat kwartału (składany)]])</f>
        <v>9.9999999999999978E-2</v>
      </c>
      <c r="N513" s="52">
        <v>0</v>
      </c>
      <c r="O513" s="31">
        <f>ROUND(Table13[[#This Row],[Cena Netto Po Rabacie Długoterminowym]]*(1-Table13[[#This Row],[Rabat Podstawowy]])*(1-Table13[[#This Row],[Dodatkowy rabat kwartału (składany)]])*(1-Table13[[#This Row],[Rabat Indywidualny]]),2)</f>
        <v>22.75</v>
      </c>
      <c r="P513" s="31">
        <f>Table13[[#This Row],[Сena SKU Po Wszystkich Rabatach]]/Table13[[#This Row],[Szt/
Opak.]]</f>
        <v>0.63194444444444442</v>
      </c>
      <c r="Q513" s="94" t="s">
        <v>2492</v>
      </c>
      <c r="R513" s="36" t="s">
        <v>2440</v>
      </c>
      <c r="S513" s="91">
        <f>IF(ISERROR(Table13[[#This Row],[W Inner]]),Table13[[#This Row],[W Outer]],IF(AND(Table13[[#This Row],[W Inner]]&gt;0,Table13[[#This Row],[W Inner]]&lt;&gt;"0"),Table13[[#This Row],[W Inner]],Table13[[#This Row],[W Outer]]))</f>
        <v>10</v>
      </c>
      <c r="T513" s="86"/>
      <c r="U5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3" s="49">
        <f>IF(Table13[[#This Row],[Zamówienie - Ilosc SKU '[Szt']]]=0,0,MOD(Table13[[#This Row],[Zamówienie - Ilosc SKU '[Szt']]],Table13[[#This Row],[Min. Ilość Zam. Sku]])-0.5)</f>
        <v>0</v>
      </c>
      <c r="W513" s="31">
        <f>Table13[[#This Row],[Сena SKU Po Wszystkich Rabatach]]*U513</f>
        <v>0</v>
      </c>
      <c r="X513" s="33" t="str">
        <f>IF(Table13[[#This Row],[Zamówienie - Ilosc SKU '[Szt']]]=0,"Niezamówione produkty","Zamówione produkty")</f>
        <v>Niezamówione produkty</v>
      </c>
      <c r="Y513" s="34" t="s">
        <v>90</v>
      </c>
      <c r="Z513" s="34">
        <v>10</v>
      </c>
      <c r="AA513" s="34">
        <v>120</v>
      </c>
      <c r="AB513" s="34">
        <v>840</v>
      </c>
      <c r="AC513" s="34">
        <f>+Table13[[#This Row],[Na Palecie]]/Table13[[#This Row],[W Outer]]</f>
        <v>84</v>
      </c>
      <c r="AD513" s="34">
        <f>+Table13[[#This Row],[Na Palecie]]/Table13[[#This Row],[Na 
Warstwie]]</f>
        <v>7</v>
      </c>
      <c r="AE513" s="37" t="s">
        <v>1681</v>
      </c>
      <c r="AF513" s="37" t="s">
        <v>90</v>
      </c>
      <c r="AG513" s="37" t="s">
        <v>1682</v>
      </c>
      <c r="AH513" s="37" t="s">
        <v>1683</v>
      </c>
      <c r="AI513" s="37"/>
      <c r="AJ513" s="37" t="s">
        <v>6709</v>
      </c>
      <c r="AK513" s="37" t="s">
        <v>1652</v>
      </c>
      <c r="AL513" s="37" t="str">
        <f>_xlfn.XLOOKUP(Table13[[#This Row],[Rabat Indywidualny]],'PC2 code'!A:A,'PC2 code'!B:B,0)</f>
        <v>00</v>
      </c>
    </row>
    <row r="514" spans="1:38" ht="15.75" customHeight="1" x14ac:dyDescent="0.35">
      <c r="A514" s="73" t="s">
        <v>5753</v>
      </c>
      <c r="B514" s="73" t="str">
        <f>TEXT(Table13[[#This Row],[Kod EAN 
(Sku)]],"0000000000000")</f>
        <v>3270220022503</v>
      </c>
      <c r="C514" s="78" t="str">
        <f>IF(AND(Table13[[#This Row],[Kod EAN 
(Szt)]]&lt;&gt;0,Table13[[#This Row],[Kod EAN 
(Szt)]]&lt;&gt;"0"),TEXT(Table13[[#This Row],[Kod EAN 
(Szt)]],"0000000000000"),"")</f>
        <v/>
      </c>
      <c r="D514" s="79" t="s">
        <v>1684</v>
      </c>
      <c r="E514" s="27" t="s">
        <v>7</v>
      </c>
      <c r="F514" s="28" t="s">
        <v>1593</v>
      </c>
      <c r="G514" s="29"/>
      <c r="H514" s="66">
        <v>11.08</v>
      </c>
      <c r="I514" s="67">
        <v>0.2</v>
      </c>
      <c r="J514" s="51">
        <f>Table13[[#This Row],[Cena Netto]]*(1-Table13[[#This Row],[Rabat Długoterminowy]])</f>
        <v>8.8640000000000008</v>
      </c>
      <c r="K514" s="80">
        <f>IF(TRIM($D$8)='Payment Term'!A$1,1-(1-$D$9)*(1-2%),$D$9)</f>
        <v>0.25</v>
      </c>
      <c r="L514" s="35">
        <v>0.1</v>
      </c>
      <c r="M514" s="81">
        <f>1-(1-Table13[[#This Row],[Rabat Długoterminowy]])*(1-Table13[[#This Row],[Dodatkowy rabat kwartału (składany)]])</f>
        <v>0.27999999999999992</v>
      </c>
      <c r="N514" s="52">
        <v>0</v>
      </c>
      <c r="O514" s="31">
        <f>ROUND(Table13[[#This Row],[Cena Netto Po Rabacie Długoterminowym]]*(1-Table13[[#This Row],[Rabat Podstawowy]])*(1-Table13[[#This Row],[Dodatkowy rabat kwartału (składany)]])*(1-Table13[[#This Row],[Rabat Indywidualny]]),2)</f>
        <v>5.98</v>
      </c>
      <c r="P514" s="31">
        <f>Table13[[#This Row],[Сena SKU Po Wszystkich Rabatach]]/Table13[[#This Row],[Szt/
Opak.]]</f>
        <v>0.49833333333333335</v>
      </c>
      <c r="Q514" s="94" t="s">
        <v>2444</v>
      </c>
      <c r="R514" s="36" t="s">
        <v>2444</v>
      </c>
      <c r="S514" s="91" t="str">
        <f>IF(ISERROR(Table13[[#This Row],[W Inner]]),Table13[[#This Row],[W Outer]],IF(AND(Table13[[#This Row],[W Inner]]&gt;0,Table13[[#This Row],[W Inner]]&lt;&gt;"0"),Table13[[#This Row],[W Inner]],Table13[[#This Row],[W Outer]]))</f>
        <v>12</v>
      </c>
      <c r="T514" s="86"/>
      <c r="U5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4" s="49">
        <f>IF(Table13[[#This Row],[Zamówienie - Ilosc SKU '[Szt']]]=0,0,MOD(Table13[[#This Row],[Zamówienie - Ilosc SKU '[Szt']]],Table13[[#This Row],[Min. Ilość Zam. Sku]])-0.5)</f>
        <v>0</v>
      </c>
      <c r="W514" s="31">
        <f>Table13[[#This Row],[Сena SKU Po Wszystkich Rabatach]]*U514</f>
        <v>0</v>
      </c>
      <c r="X514" s="33" t="str">
        <f>IF(Table13[[#This Row],[Zamówienie - Ilosc SKU '[Szt']]]=0,"Niezamówione produkty","Zamówione produkty")</f>
        <v>Niezamówione produkty</v>
      </c>
      <c r="Y514" s="34" t="s">
        <v>2444</v>
      </c>
      <c r="Z514" s="34">
        <v>144</v>
      </c>
      <c r="AA514" s="34">
        <v>720</v>
      </c>
      <c r="AB514" s="34">
        <v>2880</v>
      </c>
      <c r="AC514" s="34">
        <f>+Table13[[#This Row],[Na Palecie]]/Table13[[#This Row],[W Outer]]</f>
        <v>20</v>
      </c>
      <c r="AD514" s="34">
        <f>+Table13[[#This Row],[Na Palecie]]/Table13[[#This Row],[Na 
Warstwie]]</f>
        <v>4</v>
      </c>
      <c r="AE514" s="37" t="s">
        <v>1685</v>
      </c>
      <c r="AF514" s="37" t="s">
        <v>90</v>
      </c>
      <c r="AG514" s="37" t="s">
        <v>1686</v>
      </c>
      <c r="AH514" s="37" t="s">
        <v>1687</v>
      </c>
      <c r="AI514" s="37"/>
      <c r="AJ514" s="37" t="s">
        <v>6709</v>
      </c>
      <c r="AK514" s="37" t="s">
        <v>1652</v>
      </c>
      <c r="AL514" s="37" t="str">
        <f>_xlfn.XLOOKUP(Table13[[#This Row],[Rabat Indywidualny]],'PC2 code'!A:A,'PC2 code'!B:B,0)</f>
        <v>00</v>
      </c>
    </row>
    <row r="515" spans="1:38" ht="15.75" customHeight="1" x14ac:dyDescent="0.35">
      <c r="A515" s="73" t="s">
        <v>5754</v>
      </c>
      <c r="B515" s="73" t="str">
        <f>TEXT(Table13[[#This Row],[Kod EAN 
(Sku)]],"0000000000000")</f>
        <v>3270220020097</v>
      </c>
      <c r="C515" s="78" t="str">
        <f>IF(AND(Table13[[#This Row],[Kod EAN 
(Szt)]]&lt;&gt;0,Table13[[#This Row],[Kod EAN 
(Szt)]]&lt;&gt;"0"),TEXT(Table13[[#This Row],[Kod EAN 
(Szt)]],"0000000000000"),"")</f>
        <v/>
      </c>
      <c r="D515" s="79" t="s">
        <v>1688</v>
      </c>
      <c r="E515" s="27" t="s">
        <v>7</v>
      </c>
      <c r="F515" s="28" t="s">
        <v>1593</v>
      </c>
      <c r="G515" s="29"/>
      <c r="H515" s="66">
        <v>14.23</v>
      </c>
      <c r="I515" s="67">
        <v>0.2</v>
      </c>
      <c r="J515" s="51">
        <f>Table13[[#This Row],[Cena Netto]]*(1-Table13[[#This Row],[Rabat Długoterminowy]])</f>
        <v>11.384</v>
      </c>
      <c r="K515" s="80">
        <f>IF(TRIM($D$8)='Payment Term'!A$1,1-(1-$D$9)*(1-2%),$D$9)</f>
        <v>0.25</v>
      </c>
      <c r="L515" s="35">
        <v>0.1</v>
      </c>
      <c r="M515" s="81">
        <f>1-(1-Table13[[#This Row],[Rabat Długoterminowy]])*(1-Table13[[#This Row],[Dodatkowy rabat kwartału (składany)]])</f>
        <v>0.27999999999999992</v>
      </c>
      <c r="N515" s="52">
        <v>0</v>
      </c>
      <c r="O515" s="31">
        <f>ROUND(Table13[[#This Row],[Cena Netto Po Rabacie Długoterminowym]]*(1-Table13[[#This Row],[Rabat Podstawowy]])*(1-Table13[[#This Row],[Dodatkowy rabat kwartału (składany)]])*(1-Table13[[#This Row],[Rabat Indywidualny]]),2)</f>
        <v>7.68</v>
      </c>
      <c r="P515" s="31">
        <f>Table13[[#This Row],[Сena SKU Po Wszystkich Rabatach]]/Table13[[#This Row],[Szt/
Opak.]]</f>
        <v>0.42666666666666664</v>
      </c>
      <c r="Q515" s="94" t="s">
        <v>2456</v>
      </c>
      <c r="R515" s="36" t="s">
        <v>2468</v>
      </c>
      <c r="S515" s="91">
        <f>IF(ISERROR(Table13[[#This Row],[W Inner]]),Table13[[#This Row],[W Outer]],IF(AND(Table13[[#This Row],[W Inner]]&gt;0,Table13[[#This Row],[W Inner]]&lt;&gt;"0"),Table13[[#This Row],[W Inner]],Table13[[#This Row],[W Outer]]))</f>
        <v>24</v>
      </c>
      <c r="T515" s="86"/>
      <c r="U5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5" s="49">
        <f>IF(Table13[[#This Row],[Zamówienie - Ilosc SKU '[Szt']]]=0,0,MOD(Table13[[#This Row],[Zamówienie - Ilosc SKU '[Szt']]],Table13[[#This Row],[Min. Ilość Zam. Sku]])-0.5)</f>
        <v>0</v>
      </c>
      <c r="W515" s="31">
        <f>Table13[[#This Row],[Сena SKU Po Wszystkich Rabatach]]*U515</f>
        <v>0</v>
      </c>
      <c r="X515" s="33" t="str">
        <f>IF(Table13[[#This Row],[Zamówienie - Ilosc SKU '[Szt']]]=0,"Niezamówione produkty","Zamówione produkty")</f>
        <v>Niezamówione produkty</v>
      </c>
      <c r="Y515" s="34" t="s">
        <v>90</v>
      </c>
      <c r="Z515" s="34">
        <v>24</v>
      </c>
      <c r="AA515" s="34">
        <v>288</v>
      </c>
      <c r="AB515" s="34">
        <v>2016</v>
      </c>
      <c r="AC515" s="34">
        <f>+Table13[[#This Row],[Na Palecie]]/Table13[[#This Row],[W Outer]]</f>
        <v>84</v>
      </c>
      <c r="AD515" s="34">
        <f>+Table13[[#This Row],[Na Palecie]]/Table13[[#This Row],[Na 
Warstwie]]</f>
        <v>7</v>
      </c>
      <c r="AE515" s="37" t="s">
        <v>1689</v>
      </c>
      <c r="AF515" s="37" t="s">
        <v>90</v>
      </c>
      <c r="AG515" s="37" t="s">
        <v>1690</v>
      </c>
      <c r="AH515" s="37" t="s">
        <v>1691</v>
      </c>
      <c r="AI515" s="37"/>
      <c r="AJ515" s="37" t="s">
        <v>6709</v>
      </c>
      <c r="AK515" s="37" t="s">
        <v>1652</v>
      </c>
      <c r="AL515" s="37" t="str">
        <f>_xlfn.XLOOKUP(Table13[[#This Row],[Rabat Indywidualny]],'PC2 code'!A:A,'PC2 code'!B:B,0)</f>
        <v>00</v>
      </c>
    </row>
    <row r="516" spans="1:38" ht="15.75" customHeight="1" x14ac:dyDescent="0.35">
      <c r="A516" s="73" t="s">
        <v>5755</v>
      </c>
      <c r="B516" s="73" t="str">
        <f>TEXT(Table13[[#This Row],[Kod EAN 
(Sku)]],"0000000000000")</f>
        <v>3270220022510</v>
      </c>
      <c r="C516" s="78" t="str">
        <f>IF(AND(Table13[[#This Row],[Kod EAN 
(Szt)]]&lt;&gt;0,Table13[[#This Row],[Kod EAN 
(Szt)]]&lt;&gt;"0"),TEXT(Table13[[#This Row],[Kod EAN 
(Szt)]],"0000000000000"),"")</f>
        <v/>
      </c>
      <c r="D516" s="79" t="s">
        <v>1692</v>
      </c>
      <c r="E516" s="27" t="s">
        <v>7</v>
      </c>
      <c r="F516" s="28" t="s">
        <v>1593</v>
      </c>
      <c r="G516" s="29"/>
      <c r="H516" s="66">
        <v>17.100000000000001</v>
      </c>
      <c r="I516" s="67">
        <v>0.2</v>
      </c>
      <c r="J516" s="51">
        <f>Table13[[#This Row],[Cena Netto]]*(1-Table13[[#This Row],[Rabat Długoterminowy]])</f>
        <v>13.680000000000001</v>
      </c>
      <c r="K516" s="80">
        <f>IF(TRIM($D$8)='Payment Term'!A$1,1-(1-$D$9)*(1-2%),$D$9)</f>
        <v>0.25</v>
      </c>
      <c r="L516" s="35">
        <v>0.1</v>
      </c>
      <c r="M516" s="81">
        <f>1-(1-Table13[[#This Row],[Rabat Długoterminowy]])*(1-Table13[[#This Row],[Dodatkowy rabat kwartału (składany)]])</f>
        <v>0.27999999999999992</v>
      </c>
      <c r="N516" s="52">
        <v>0</v>
      </c>
      <c r="O516" s="31">
        <f>ROUND(Table13[[#This Row],[Cena Netto Po Rabacie Długoterminowym]]*(1-Table13[[#This Row],[Rabat Podstawowy]])*(1-Table13[[#This Row],[Dodatkowy rabat kwartału (składany)]])*(1-Table13[[#This Row],[Rabat Indywidualny]]),2)</f>
        <v>9.23</v>
      </c>
      <c r="P516" s="31">
        <f>Table13[[#This Row],[Сena SKU Po Wszystkich Rabatach]]/Table13[[#This Row],[Szt/
Opak.]]</f>
        <v>0.38458333333333333</v>
      </c>
      <c r="Q516" s="94" t="s">
        <v>2468</v>
      </c>
      <c r="R516" s="36" t="s">
        <v>2460</v>
      </c>
      <c r="S516" s="91">
        <f>IF(ISERROR(Table13[[#This Row],[W Inner]]),Table13[[#This Row],[W Outer]],IF(AND(Table13[[#This Row],[W Inner]]&gt;0,Table13[[#This Row],[W Inner]]&lt;&gt;"0"),Table13[[#This Row],[W Inner]],Table13[[#This Row],[W Outer]]))</f>
        <v>20</v>
      </c>
      <c r="T516" s="86"/>
      <c r="U5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6" s="49">
        <f>IF(Table13[[#This Row],[Zamówienie - Ilosc SKU '[Szt']]]=0,0,MOD(Table13[[#This Row],[Zamówienie - Ilosc SKU '[Szt']]],Table13[[#This Row],[Min. Ilość Zam. Sku]])-0.5)</f>
        <v>0</v>
      </c>
      <c r="W516" s="31">
        <f>Table13[[#This Row],[Сena SKU Po Wszystkich Rabatach]]*U516</f>
        <v>0</v>
      </c>
      <c r="X516" s="33" t="str">
        <f>IF(Table13[[#This Row],[Zamówienie - Ilosc SKU '[Szt']]]=0,"Niezamówione produkty","Zamówione produkty")</f>
        <v>Niezamówione produkty</v>
      </c>
      <c r="Y516" s="34" t="s">
        <v>90</v>
      </c>
      <c r="Z516" s="34">
        <v>20</v>
      </c>
      <c r="AA516" s="34">
        <v>400</v>
      </c>
      <c r="AB516" s="34">
        <v>2000</v>
      </c>
      <c r="AC516" s="34">
        <f>+Table13[[#This Row],[Na Palecie]]/Table13[[#This Row],[W Outer]]</f>
        <v>100</v>
      </c>
      <c r="AD516" s="34">
        <f>+Table13[[#This Row],[Na Palecie]]/Table13[[#This Row],[Na 
Warstwie]]</f>
        <v>5</v>
      </c>
      <c r="AE516" s="37" t="s">
        <v>1693</v>
      </c>
      <c r="AF516" s="37" t="s">
        <v>90</v>
      </c>
      <c r="AG516" s="37" t="s">
        <v>1694</v>
      </c>
      <c r="AH516" s="37" t="s">
        <v>1695</v>
      </c>
      <c r="AI516" s="37"/>
      <c r="AJ516" s="37" t="s">
        <v>6709</v>
      </c>
      <c r="AK516" s="37" t="s">
        <v>1652</v>
      </c>
      <c r="AL516" s="37" t="str">
        <f>_xlfn.XLOOKUP(Table13[[#This Row],[Rabat Indywidualny]],'PC2 code'!A:A,'PC2 code'!B:B,0)</f>
        <v>00</v>
      </c>
    </row>
    <row r="517" spans="1:38" ht="15.75" customHeight="1" x14ac:dyDescent="0.35">
      <c r="A517" s="73" t="s">
        <v>5756</v>
      </c>
      <c r="B517" s="73" t="str">
        <f>TEXT(Table13[[#This Row],[Kod EAN 
(Sku)]],"0000000000000")</f>
        <v>3086123174382</v>
      </c>
      <c r="C517" s="78" t="str">
        <f>IF(AND(Table13[[#This Row],[Kod EAN 
(Szt)]]&lt;&gt;0,Table13[[#This Row],[Kod EAN 
(Szt)]]&lt;&gt;"0"),TEXT(Table13[[#This Row],[Kod EAN 
(Szt)]],"0000000000000"),"")</f>
        <v/>
      </c>
      <c r="D517" s="79" t="s">
        <v>6140</v>
      </c>
      <c r="E517" s="27" t="s">
        <v>7</v>
      </c>
      <c r="F517" s="28" t="s">
        <v>1593</v>
      </c>
      <c r="G517" s="29"/>
      <c r="H517" s="66">
        <v>11.08</v>
      </c>
      <c r="I517" s="67"/>
      <c r="J517" s="51">
        <f>Table13[[#This Row],[Cena Netto]]*(1-Table13[[#This Row],[Rabat Długoterminowy]])</f>
        <v>11.08</v>
      </c>
      <c r="K517" s="80">
        <f>IF(TRIM($D$8)='Payment Term'!A$1,1-(1-$D$9)*(1-2%),$D$9)</f>
        <v>0.25</v>
      </c>
      <c r="L517" s="35"/>
      <c r="M517" s="81">
        <f>1-(1-Table13[[#This Row],[Rabat Długoterminowy]])*(1-Table13[[#This Row],[Dodatkowy rabat kwartału (składany)]])</f>
        <v>0</v>
      </c>
      <c r="N517" s="52">
        <v>0</v>
      </c>
      <c r="O517" s="31">
        <f>ROUND(Table13[[#This Row],[Cena Netto Po Rabacie Długoterminowym]]*(1-Table13[[#This Row],[Rabat Podstawowy]])*(1-Table13[[#This Row],[Dodatkowy rabat kwartału (składany)]])*(1-Table13[[#This Row],[Rabat Indywidualny]]),2)</f>
        <v>8.31</v>
      </c>
      <c r="P517" s="31">
        <f>Table13[[#This Row],[Сena SKU Po Wszystkich Rabatach]]/Table13[[#This Row],[Szt/
Opak.]]</f>
        <v>0.6925</v>
      </c>
      <c r="Q517" s="94" t="s">
        <v>2444</v>
      </c>
      <c r="R517" s="36" t="s">
        <v>2444</v>
      </c>
      <c r="S517" s="91" t="str">
        <f>IF(ISERROR(Table13[[#This Row],[W Inner]]),Table13[[#This Row],[W Outer]],IF(AND(Table13[[#This Row],[W Inner]]&gt;0,Table13[[#This Row],[W Inner]]&lt;&gt;"0"),Table13[[#This Row],[W Inner]],Table13[[#This Row],[W Outer]]))</f>
        <v>12</v>
      </c>
      <c r="T517" s="86"/>
      <c r="U5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7" s="49">
        <f>IF(Table13[[#This Row],[Zamówienie - Ilosc SKU '[Szt']]]=0,0,MOD(Table13[[#This Row],[Zamówienie - Ilosc SKU '[Szt']]],Table13[[#This Row],[Min. Ilość Zam. Sku]])-0.5)</f>
        <v>0</v>
      </c>
      <c r="W517" s="31">
        <f>Table13[[#This Row],[Сena SKU Po Wszystkich Rabatach]]*U517</f>
        <v>0</v>
      </c>
      <c r="X517" s="33" t="str">
        <f>IF(Table13[[#This Row],[Zamówienie - Ilosc SKU '[Szt']]]=0,"Niezamówione produkty","Zamówione produkty")</f>
        <v>Niezamówione produkty</v>
      </c>
      <c r="Y517" s="34" t="s">
        <v>2444</v>
      </c>
      <c r="Z517" s="34">
        <v>144</v>
      </c>
      <c r="AA517" s="34">
        <v>720</v>
      </c>
      <c r="AB517" s="34">
        <v>2880</v>
      </c>
      <c r="AC517" s="34">
        <f>+Table13[[#This Row],[Na Palecie]]/Table13[[#This Row],[W Outer]]</f>
        <v>20</v>
      </c>
      <c r="AD517" s="34">
        <f>+Table13[[#This Row],[Na Palecie]]/Table13[[#This Row],[Na 
Warstwie]]</f>
        <v>4</v>
      </c>
      <c r="AE517" s="37" t="s">
        <v>6299</v>
      </c>
      <c r="AF517" s="37" t="s">
        <v>90</v>
      </c>
      <c r="AG517" s="37" t="s">
        <v>6586</v>
      </c>
      <c r="AH517" s="37" t="s">
        <v>6587</v>
      </c>
      <c r="AI517" s="37"/>
      <c r="AJ517" s="37" t="s">
        <v>6709</v>
      </c>
      <c r="AK517" s="37" t="s">
        <v>1652</v>
      </c>
      <c r="AL517" s="37" t="str">
        <f>_xlfn.XLOOKUP(Table13[[#This Row],[Rabat Indywidualny]],'PC2 code'!A:A,'PC2 code'!B:B,0)</f>
        <v>00</v>
      </c>
    </row>
    <row r="518" spans="1:38" ht="15.75" customHeight="1" x14ac:dyDescent="0.35">
      <c r="A518" s="73" t="s">
        <v>5757</v>
      </c>
      <c r="B518" s="73" t="str">
        <f>TEXT(Table13[[#This Row],[Kod EAN 
(Sku)]],"0000000000000")</f>
        <v>3086123657236</v>
      </c>
      <c r="C518" s="78" t="str">
        <f>IF(AND(Table13[[#This Row],[Kod EAN 
(Szt)]]&lt;&gt;0,Table13[[#This Row],[Kod EAN 
(Szt)]]&lt;&gt;"0"),TEXT(Table13[[#This Row],[Kod EAN 
(Szt)]],"0000000000000"),"")</f>
        <v/>
      </c>
      <c r="D518" s="79" t="s">
        <v>6141</v>
      </c>
      <c r="E518" s="27" t="s">
        <v>7</v>
      </c>
      <c r="F518" s="28" t="s">
        <v>1593</v>
      </c>
      <c r="G518" s="29"/>
      <c r="H518" s="66">
        <v>17.100000000000001</v>
      </c>
      <c r="I518" s="67"/>
      <c r="J518" s="51">
        <f>Table13[[#This Row],[Cena Netto]]*(1-Table13[[#This Row],[Rabat Długoterminowy]])</f>
        <v>17.100000000000001</v>
      </c>
      <c r="K518" s="80">
        <f>IF(TRIM($D$8)='Payment Term'!A$1,1-(1-$D$9)*(1-2%),$D$9)</f>
        <v>0.25</v>
      </c>
      <c r="L518" s="35"/>
      <c r="M518" s="81">
        <f>1-(1-Table13[[#This Row],[Rabat Długoterminowy]])*(1-Table13[[#This Row],[Dodatkowy rabat kwartału (składany)]])</f>
        <v>0</v>
      </c>
      <c r="N518" s="52">
        <v>0</v>
      </c>
      <c r="O518" s="31">
        <f>ROUND(Table13[[#This Row],[Cena Netto Po Rabacie Długoterminowym]]*(1-Table13[[#This Row],[Rabat Podstawowy]])*(1-Table13[[#This Row],[Dodatkowy rabat kwartału (składany)]])*(1-Table13[[#This Row],[Rabat Indywidualny]]),2)</f>
        <v>12.83</v>
      </c>
      <c r="P518" s="31">
        <f>Table13[[#This Row],[Сena SKU Po Wszystkich Rabatach]]/Table13[[#This Row],[Szt/
Opak.]]</f>
        <v>0.5345833333333333</v>
      </c>
      <c r="Q518" s="94" t="s">
        <v>2468</v>
      </c>
      <c r="R518" s="36" t="s">
        <v>2460</v>
      </c>
      <c r="S518" s="91">
        <f>IF(ISERROR(Table13[[#This Row],[W Inner]]),Table13[[#This Row],[W Outer]],IF(AND(Table13[[#This Row],[W Inner]]&gt;0,Table13[[#This Row],[W Inner]]&lt;&gt;"0"),Table13[[#This Row],[W Inner]],Table13[[#This Row],[W Outer]]))</f>
        <v>20</v>
      </c>
      <c r="T518" s="86"/>
      <c r="U5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8" s="49">
        <f>IF(Table13[[#This Row],[Zamówienie - Ilosc SKU '[Szt']]]=0,0,MOD(Table13[[#This Row],[Zamówienie - Ilosc SKU '[Szt']]],Table13[[#This Row],[Min. Ilość Zam. Sku]])-0.5)</f>
        <v>0</v>
      </c>
      <c r="W518" s="31">
        <f>Table13[[#This Row],[Сena SKU Po Wszystkich Rabatach]]*U518</f>
        <v>0</v>
      </c>
      <c r="X518" s="33" t="str">
        <f>IF(Table13[[#This Row],[Zamówienie - Ilosc SKU '[Szt']]]=0,"Niezamówione produkty","Zamówione produkty")</f>
        <v>Niezamówione produkty</v>
      </c>
      <c r="Y518" s="34" t="s">
        <v>90</v>
      </c>
      <c r="Z518" s="34">
        <v>20</v>
      </c>
      <c r="AA518" s="34">
        <v>400</v>
      </c>
      <c r="AB518" s="34">
        <v>2000</v>
      </c>
      <c r="AC518" s="34">
        <f>+Table13[[#This Row],[Na Palecie]]/Table13[[#This Row],[W Outer]]</f>
        <v>100</v>
      </c>
      <c r="AD518" s="34">
        <f>+Table13[[#This Row],[Na Palecie]]/Table13[[#This Row],[Na 
Warstwie]]</f>
        <v>5</v>
      </c>
      <c r="AE518" s="37" t="s">
        <v>6300</v>
      </c>
      <c r="AF518" s="37" t="s">
        <v>90</v>
      </c>
      <c r="AG518" s="37" t="s">
        <v>6588</v>
      </c>
      <c r="AH518" s="37" t="s">
        <v>6589</v>
      </c>
      <c r="AI518" s="37"/>
      <c r="AJ518" s="37" t="s">
        <v>6709</v>
      </c>
      <c r="AK518" s="37" t="s">
        <v>1652</v>
      </c>
      <c r="AL518" s="37" t="str">
        <f>_xlfn.XLOOKUP(Table13[[#This Row],[Rabat Indywidualny]],'PC2 code'!A:A,'PC2 code'!B:B,0)</f>
        <v>00</v>
      </c>
    </row>
    <row r="519" spans="1:38" ht="15.75" customHeight="1" x14ac:dyDescent="0.35">
      <c r="A519" s="73" t="s">
        <v>5758</v>
      </c>
      <c r="B519" s="73" t="str">
        <f>TEXT(Table13[[#This Row],[Kod EAN 
(Sku)]],"0000000000000")</f>
        <v>3086123692664</v>
      </c>
      <c r="C519" s="78" t="str">
        <f>IF(AND(Table13[[#This Row],[Kod EAN 
(Szt)]]&lt;&gt;0,Table13[[#This Row],[Kod EAN 
(Szt)]]&lt;&gt;"0"),TEXT(Table13[[#This Row],[Kod EAN 
(Szt)]],"0000000000000"),"")</f>
        <v/>
      </c>
      <c r="D519" s="79" t="s">
        <v>6142</v>
      </c>
      <c r="E519" s="27" t="s">
        <v>7</v>
      </c>
      <c r="F519" s="28" t="s">
        <v>1593</v>
      </c>
      <c r="G519" s="29"/>
      <c r="H519" s="66">
        <v>11.08</v>
      </c>
      <c r="I519" s="67"/>
      <c r="J519" s="51">
        <f>Table13[[#This Row],[Cena Netto]]*(1-Table13[[#This Row],[Rabat Długoterminowy]])</f>
        <v>11.08</v>
      </c>
      <c r="K519" s="80">
        <f>IF(TRIM($D$8)='Payment Term'!A$1,1-(1-$D$9)*(1-2%),$D$9)</f>
        <v>0.25</v>
      </c>
      <c r="L519" s="35"/>
      <c r="M519" s="81">
        <f>1-(1-Table13[[#This Row],[Rabat Długoterminowy]])*(1-Table13[[#This Row],[Dodatkowy rabat kwartału (składany)]])</f>
        <v>0</v>
      </c>
      <c r="N519" s="52">
        <v>0</v>
      </c>
      <c r="O519" s="31">
        <f>ROUND(Table13[[#This Row],[Cena Netto Po Rabacie Długoterminowym]]*(1-Table13[[#This Row],[Rabat Podstawowy]])*(1-Table13[[#This Row],[Dodatkowy rabat kwartału (składany)]])*(1-Table13[[#This Row],[Rabat Indywidualny]]),2)</f>
        <v>8.31</v>
      </c>
      <c r="P519" s="31">
        <f>Table13[[#This Row],[Сena SKU Po Wszystkich Rabatach]]/Table13[[#This Row],[Szt/
Opak.]]</f>
        <v>0.6925</v>
      </c>
      <c r="Q519" s="94" t="s">
        <v>2444</v>
      </c>
      <c r="R519" s="36" t="s">
        <v>2444</v>
      </c>
      <c r="S519" s="91" t="str">
        <f>IF(ISERROR(Table13[[#This Row],[W Inner]]),Table13[[#This Row],[W Outer]],IF(AND(Table13[[#This Row],[W Inner]]&gt;0,Table13[[#This Row],[W Inner]]&lt;&gt;"0"),Table13[[#This Row],[W Inner]],Table13[[#This Row],[W Outer]]))</f>
        <v>12</v>
      </c>
      <c r="T519" s="86"/>
      <c r="U5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19" s="49">
        <f>IF(Table13[[#This Row],[Zamówienie - Ilosc SKU '[Szt']]]=0,0,MOD(Table13[[#This Row],[Zamówienie - Ilosc SKU '[Szt']]],Table13[[#This Row],[Min. Ilość Zam. Sku]])-0.5)</f>
        <v>0</v>
      </c>
      <c r="W519" s="31">
        <f>Table13[[#This Row],[Сena SKU Po Wszystkich Rabatach]]*U519</f>
        <v>0</v>
      </c>
      <c r="X519" s="33" t="str">
        <f>IF(Table13[[#This Row],[Zamówienie - Ilosc SKU '[Szt']]]=0,"Niezamówione produkty","Zamówione produkty")</f>
        <v>Niezamówione produkty</v>
      </c>
      <c r="Y519" s="34" t="s">
        <v>2444</v>
      </c>
      <c r="Z519" s="34">
        <v>144</v>
      </c>
      <c r="AA519" s="34">
        <v>720</v>
      </c>
      <c r="AB519" s="34">
        <v>2880</v>
      </c>
      <c r="AC519" s="34">
        <f>+Table13[[#This Row],[Na Palecie]]/Table13[[#This Row],[W Outer]]</f>
        <v>20</v>
      </c>
      <c r="AD519" s="34">
        <f>+Table13[[#This Row],[Na Palecie]]/Table13[[#This Row],[Na 
Warstwie]]</f>
        <v>4</v>
      </c>
      <c r="AE519" s="37" t="s">
        <v>6301</v>
      </c>
      <c r="AF519" s="37" t="s">
        <v>90</v>
      </c>
      <c r="AG519" s="37" t="s">
        <v>6590</v>
      </c>
      <c r="AH519" s="37" t="s">
        <v>6591</v>
      </c>
      <c r="AI519" s="37"/>
      <c r="AJ519" s="37" t="s">
        <v>6709</v>
      </c>
      <c r="AK519" s="37" t="s">
        <v>1652</v>
      </c>
      <c r="AL519" s="37" t="str">
        <f>_xlfn.XLOOKUP(Table13[[#This Row],[Rabat Indywidualny]],'PC2 code'!A:A,'PC2 code'!B:B,0)</f>
        <v>00</v>
      </c>
    </row>
    <row r="520" spans="1:38" ht="15.75" customHeight="1" x14ac:dyDescent="0.35">
      <c r="A520" s="73" t="s">
        <v>5759</v>
      </c>
      <c r="B520" s="73" t="str">
        <f>TEXT(Table13[[#This Row],[Kod EAN 
(Sku)]],"0000000000000")</f>
        <v>3086123570894</v>
      </c>
      <c r="C520" s="78" t="str">
        <f>IF(AND(Table13[[#This Row],[Kod EAN 
(Szt)]]&lt;&gt;0,Table13[[#This Row],[Kod EAN 
(Szt)]]&lt;&gt;"0"),TEXT(Table13[[#This Row],[Kod EAN 
(Szt)]],"0000000000000"),"")</f>
        <v/>
      </c>
      <c r="D520" s="79" t="s">
        <v>1696</v>
      </c>
      <c r="E520" s="27" t="s">
        <v>7</v>
      </c>
      <c r="F520" s="28" t="s">
        <v>1593</v>
      </c>
      <c r="G520" s="29"/>
      <c r="H520" s="66">
        <v>17.100000000000001</v>
      </c>
      <c r="I520" s="67">
        <v>0.2</v>
      </c>
      <c r="J520" s="51">
        <f>Table13[[#This Row],[Cena Netto]]*(1-Table13[[#This Row],[Rabat Długoterminowy]])</f>
        <v>13.680000000000001</v>
      </c>
      <c r="K520" s="80">
        <f>IF(TRIM($D$8)='Payment Term'!A$1,1-(1-$D$9)*(1-2%),$D$9)</f>
        <v>0.25</v>
      </c>
      <c r="L520" s="35">
        <v>0.1</v>
      </c>
      <c r="M520" s="81">
        <f>1-(1-Table13[[#This Row],[Rabat Długoterminowy]])*(1-Table13[[#This Row],[Dodatkowy rabat kwartału (składany)]])</f>
        <v>0.27999999999999992</v>
      </c>
      <c r="N520" s="52">
        <v>0</v>
      </c>
      <c r="O520" s="31">
        <f>ROUND(Table13[[#This Row],[Cena Netto Po Rabacie Długoterminowym]]*(1-Table13[[#This Row],[Rabat Podstawowy]])*(1-Table13[[#This Row],[Dodatkowy rabat kwartału (składany)]])*(1-Table13[[#This Row],[Rabat Indywidualny]]),2)</f>
        <v>9.23</v>
      </c>
      <c r="P520" s="31">
        <f>Table13[[#This Row],[Сena SKU Po Wszystkich Rabatach]]/Table13[[#This Row],[Szt/
Opak.]]</f>
        <v>0.76916666666666667</v>
      </c>
      <c r="Q520" s="94" t="s">
        <v>2444</v>
      </c>
      <c r="R520" s="36" t="s">
        <v>2444</v>
      </c>
      <c r="S520" s="91" t="str">
        <f>IF(ISERROR(Table13[[#This Row],[W Inner]]),Table13[[#This Row],[W Outer]],IF(AND(Table13[[#This Row],[W Inner]]&gt;0,Table13[[#This Row],[W Inner]]&lt;&gt;"0"),Table13[[#This Row],[W Inner]],Table13[[#This Row],[W Outer]]))</f>
        <v>12</v>
      </c>
      <c r="T520" s="86"/>
      <c r="U5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0" s="49">
        <f>IF(Table13[[#This Row],[Zamówienie - Ilosc SKU '[Szt']]]=0,0,MOD(Table13[[#This Row],[Zamówienie - Ilosc SKU '[Szt']]],Table13[[#This Row],[Min. Ilość Zam. Sku]])-0.5)</f>
        <v>0</v>
      </c>
      <c r="W520" s="31">
        <f>Table13[[#This Row],[Сena SKU Po Wszystkich Rabatach]]*U520</f>
        <v>0</v>
      </c>
      <c r="X520" s="33" t="str">
        <f>IF(Table13[[#This Row],[Zamówienie - Ilosc SKU '[Szt']]]=0,"Niezamówione produkty","Zamówione produkty")</f>
        <v>Niezamówione produkty</v>
      </c>
      <c r="Y520" s="34" t="s">
        <v>2444</v>
      </c>
      <c r="Z520" s="34">
        <v>144</v>
      </c>
      <c r="AA520" s="34">
        <v>864</v>
      </c>
      <c r="AB520" s="34">
        <v>4320</v>
      </c>
      <c r="AC520" s="34">
        <f>+Table13[[#This Row],[Na Palecie]]/Table13[[#This Row],[W Outer]]</f>
        <v>30</v>
      </c>
      <c r="AD520" s="34">
        <f>+Table13[[#This Row],[Na Palecie]]/Table13[[#This Row],[Na 
Warstwie]]</f>
        <v>5</v>
      </c>
      <c r="AE520" s="37" t="s">
        <v>1697</v>
      </c>
      <c r="AF520" s="37" t="s">
        <v>90</v>
      </c>
      <c r="AG520" s="37" t="s">
        <v>1698</v>
      </c>
      <c r="AH520" s="37" t="s">
        <v>1699</v>
      </c>
      <c r="AI520" s="37"/>
      <c r="AJ520" s="37" t="s">
        <v>6709</v>
      </c>
      <c r="AK520" s="37" t="s">
        <v>1652</v>
      </c>
      <c r="AL520" s="37" t="str">
        <f>_xlfn.XLOOKUP(Table13[[#This Row],[Rabat Indywidualny]],'PC2 code'!A:A,'PC2 code'!B:B,0)</f>
        <v>00</v>
      </c>
    </row>
    <row r="521" spans="1:38" ht="15.75" customHeight="1" x14ac:dyDescent="0.35">
      <c r="A521" s="73" t="s">
        <v>5760</v>
      </c>
      <c r="B521" s="73" t="str">
        <f>TEXT(Table13[[#This Row],[Kod EAN 
(Sku)]],"0000000000000")</f>
        <v>3086123570900</v>
      </c>
      <c r="C521" s="78" t="str">
        <f>IF(AND(Table13[[#This Row],[Kod EAN 
(Szt)]]&lt;&gt;0,Table13[[#This Row],[Kod EAN 
(Szt)]]&lt;&gt;"0"),TEXT(Table13[[#This Row],[Kod EAN 
(Szt)]],"0000000000000"),"")</f>
        <v/>
      </c>
      <c r="D521" s="79" t="s">
        <v>1700</v>
      </c>
      <c r="E521" s="27" t="s">
        <v>7</v>
      </c>
      <c r="F521" s="28" t="s">
        <v>1593</v>
      </c>
      <c r="G521" s="29"/>
      <c r="H521" s="66">
        <v>26.3</v>
      </c>
      <c r="I521" s="67">
        <v>0.2</v>
      </c>
      <c r="J521" s="51">
        <f>Table13[[#This Row],[Cena Netto]]*(1-Table13[[#This Row],[Rabat Długoterminowy]])</f>
        <v>21.040000000000003</v>
      </c>
      <c r="K521" s="80">
        <f>IF(TRIM($D$8)='Payment Term'!A$1,1-(1-$D$9)*(1-2%),$D$9)</f>
        <v>0.25</v>
      </c>
      <c r="L521" s="35">
        <v>0.1</v>
      </c>
      <c r="M521" s="81">
        <f>1-(1-Table13[[#This Row],[Rabat Długoterminowy]])*(1-Table13[[#This Row],[Dodatkowy rabat kwartału (składany)]])</f>
        <v>0.27999999999999992</v>
      </c>
      <c r="N521" s="52">
        <v>0</v>
      </c>
      <c r="O521" s="31">
        <f>ROUND(Table13[[#This Row],[Cena Netto Po Rabacie Długoterminowym]]*(1-Table13[[#This Row],[Rabat Podstawowy]])*(1-Table13[[#This Row],[Dodatkowy rabat kwartału (składany)]])*(1-Table13[[#This Row],[Rabat Indywidualny]]),2)</f>
        <v>14.2</v>
      </c>
      <c r="P521" s="31">
        <f>Table13[[#This Row],[Сena SKU Po Wszystkich Rabatach]]/Table13[[#This Row],[Szt/
Opak.]]</f>
        <v>0.59166666666666667</v>
      </c>
      <c r="Q521" s="94" t="s">
        <v>2468</v>
      </c>
      <c r="R521" s="36" t="s">
        <v>6204</v>
      </c>
      <c r="S521" s="91" t="str">
        <f>IF(ISERROR(Table13[[#This Row],[W Inner]]),Table13[[#This Row],[W Outer]],IF(AND(Table13[[#This Row],[W Inner]]&gt;0,Table13[[#This Row],[W Inner]]&lt;&gt;"0"),Table13[[#This Row],[W Inner]],Table13[[#This Row],[W Outer]]))</f>
        <v>6</v>
      </c>
      <c r="T521" s="86"/>
      <c r="U5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1" s="49">
        <f>IF(Table13[[#This Row],[Zamówienie - Ilosc SKU '[Szt']]]=0,0,MOD(Table13[[#This Row],[Zamówienie - Ilosc SKU '[Szt']]],Table13[[#This Row],[Min. Ilość Zam. Sku]])-0.5)</f>
        <v>0</v>
      </c>
      <c r="W521" s="31">
        <f>Table13[[#This Row],[Сena SKU Po Wszystkich Rabatach]]*U521</f>
        <v>0</v>
      </c>
      <c r="X521" s="33" t="str">
        <f>IF(Table13[[#This Row],[Zamówienie - Ilosc SKU '[Szt']]]=0,"Niezamówione produkty","Zamówione produkty")</f>
        <v>Niezamówione produkty</v>
      </c>
      <c r="Y521" s="34" t="s">
        <v>6204</v>
      </c>
      <c r="Z521" s="34">
        <v>72</v>
      </c>
      <c r="AA521" s="34">
        <v>432</v>
      </c>
      <c r="AB521" s="34">
        <v>2160</v>
      </c>
      <c r="AC521" s="34">
        <f>+Table13[[#This Row],[Na Palecie]]/Table13[[#This Row],[W Outer]]</f>
        <v>30</v>
      </c>
      <c r="AD521" s="34">
        <f>+Table13[[#This Row],[Na Palecie]]/Table13[[#This Row],[Na 
Warstwie]]</f>
        <v>5</v>
      </c>
      <c r="AE521" s="37" t="s">
        <v>1701</v>
      </c>
      <c r="AF521" s="37" t="s">
        <v>90</v>
      </c>
      <c r="AG521" s="37" t="s">
        <v>1702</v>
      </c>
      <c r="AH521" s="37" t="s">
        <v>1703</v>
      </c>
      <c r="AI521" s="37"/>
      <c r="AJ521" s="37" t="s">
        <v>6709</v>
      </c>
      <c r="AK521" s="37" t="s">
        <v>1652</v>
      </c>
      <c r="AL521" s="37" t="str">
        <f>_xlfn.XLOOKUP(Table13[[#This Row],[Rabat Indywidualny]],'PC2 code'!A:A,'PC2 code'!B:B,0)</f>
        <v>00</v>
      </c>
    </row>
    <row r="522" spans="1:38" ht="15.75" customHeight="1" x14ac:dyDescent="0.35">
      <c r="A522" s="73" t="s">
        <v>5761</v>
      </c>
      <c r="B522" s="73" t="str">
        <f>TEXT(Table13[[#This Row],[Kod EAN 
(Sku)]],"0000000000000")</f>
        <v>3270220000280</v>
      </c>
      <c r="C522" s="78" t="str">
        <f>IF(AND(Table13[[#This Row],[Kod EAN 
(Szt)]]&lt;&gt;0,Table13[[#This Row],[Kod EAN 
(Szt)]]&lt;&gt;"0"),TEXT(Table13[[#This Row],[Kod EAN 
(Szt)]],"0000000000000"),"")</f>
        <v/>
      </c>
      <c r="D522" s="79" t="s">
        <v>1704</v>
      </c>
      <c r="E522" s="27" t="s">
        <v>7</v>
      </c>
      <c r="F522" s="28" t="s">
        <v>1593</v>
      </c>
      <c r="G522" s="29"/>
      <c r="H522" s="66">
        <v>17.100000000000001</v>
      </c>
      <c r="I522" s="67">
        <v>0.2</v>
      </c>
      <c r="J522" s="51">
        <f>Table13[[#This Row],[Cena Netto]]*(1-Table13[[#This Row],[Rabat Długoterminowy]])</f>
        <v>13.680000000000001</v>
      </c>
      <c r="K522" s="80">
        <f>IF(TRIM($D$8)='Payment Term'!A$1,1-(1-$D$9)*(1-2%),$D$9)</f>
        <v>0.25</v>
      </c>
      <c r="L522" s="35">
        <v>0.1</v>
      </c>
      <c r="M522" s="81">
        <f>1-(1-Table13[[#This Row],[Rabat Długoterminowy]])*(1-Table13[[#This Row],[Dodatkowy rabat kwartału (składany)]])</f>
        <v>0.27999999999999992</v>
      </c>
      <c r="N522" s="52">
        <v>0</v>
      </c>
      <c r="O522" s="31">
        <f>ROUND(Table13[[#This Row],[Cena Netto Po Rabacie Długoterminowym]]*(1-Table13[[#This Row],[Rabat Podstawowy]])*(1-Table13[[#This Row],[Dodatkowy rabat kwartału (składany)]])*(1-Table13[[#This Row],[Rabat Indywidualny]]),2)</f>
        <v>9.23</v>
      </c>
      <c r="P522" s="31">
        <f>Table13[[#This Row],[Сena SKU Po Wszystkich Rabatach]]/Table13[[#This Row],[Szt/
Opak.]]</f>
        <v>0.76916666666666667</v>
      </c>
      <c r="Q522" s="94" t="s">
        <v>2444</v>
      </c>
      <c r="R522" s="36" t="s">
        <v>2444</v>
      </c>
      <c r="S522" s="91" t="str">
        <f>IF(ISERROR(Table13[[#This Row],[W Inner]]),Table13[[#This Row],[W Outer]],IF(AND(Table13[[#This Row],[W Inner]]&gt;0,Table13[[#This Row],[W Inner]]&lt;&gt;"0"),Table13[[#This Row],[W Inner]],Table13[[#This Row],[W Outer]]))</f>
        <v>12</v>
      </c>
      <c r="T522" s="86"/>
      <c r="U5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2" s="49">
        <f>IF(Table13[[#This Row],[Zamówienie - Ilosc SKU '[Szt']]]=0,0,MOD(Table13[[#This Row],[Zamówienie - Ilosc SKU '[Szt']]],Table13[[#This Row],[Min. Ilość Zam. Sku]])-0.5)</f>
        <v>0</v>
      </c>
      <c r="W522" s="31">
        <f>Table13[[#This Row],[Сena SKU Po Wszystkich Rabatach]]*U522</f>
        <v>0</v>
      </c>
      <c r="X522" s="33" t="str">
        <f>IF(Table13[[#This Row],[Zamówienie - Ilosc SKU '[Szt']]]=0,"Niezamówione produkty","Zamówione produkty")</f>
        <v>Niezamówione produkty</v>
      </c>
      <c r="Y522" s="34" t="s">
        <v>2444</v>
      </c>
      <c r="Z522" s="34">
        <v>72</v>
      </c>
      <c r="AA522" s="34">
        <v>720</v>
      </c>
      <c r="AB522" s="34">
        <v>2880</v>
      </c>
      <c r="AC522" s="34">
        <f>+Table13[[#This Row],[Na Palecie]]/Table13[[#This Row],[W Outer]]</f>
        <v>40</v>
      </c>
      <c r="AD522" s="34">
        <f>+Table13[[#This Row],[Na Palecie]]/Table13[[#This Row],[Na 
Warstwie]]</f>
        <v>4</v>
      </c>
      <c r="AE522" s="37" t="s">
        <v>1705</v>
      </c>
      <c r="AF522" s="37" t="s">
        <v>90</v>
      </c>
      <c r="AG522" s="37" t="s">
        <v>1706</v>
      </c>
      <c r="AH522" s="37" t="s">
        <v>1707</v>
      </c>
      <c r="AI522" s="37"/>
      <c r="AJ522" s="37" t="s">
        <v>6709</v>
      </c>
      <c r="AK522" s="37" t="s">
        <v>1652</v>
      </c>
      <c r="AL522" s="37" t="str">
        <f>_xlfn.XLOOKUP(Table13[[#This Row],[Rabat Indywidualny]],'PC2 code'!A:A,'PC2 code'!B:B,0)</f>
        <v>00</v>
      </c>
    </row>
    <row r="523" spans="1:38" ht="15.75" customHeight="1" x14ac:dyDescent="0.35">
      <c r="A523" s="73" t="s">
        <v>5762</v>
      </c>
      <c r="B523" s="73" t="str">
        <f>TEXT(Table13[[#This Row],[Kod EAN 
(Sku)]],"0000000000000")</f>
        <v>3270220003496</v>
      </c>
      <c r="C523" s="78" t="str">
        <f>IF(AND(Table13[[#This Row],[Kod EAN 
(Szt)]]&lt;&gt;0,Table13[[#This Row],[Kod EAN 
(Szt)]]&lt;&gt;"0"),TEXT(Table13[[#This Row],[Kod EAN 
(Szt)]],"0000000000000"),"")</f>
        <v/>
      </c>
      <c r="D523" s="79" t="s">
        <v>1708</v>
      </c>
      <c r="E523" s="27" t="s">
        <v>7</v>
      </c>
      <c r="F523" s="28" t="s">
        <v>1593</v>
      </c>
      <c r="G523" s="29"/>
      <c r="H523" s="66">
        <v>26.3</v>
      </c>
      <c r="I523" s="67">
        <v>0.2</v>
      </c>
      <c r="J523" s="51">
        <f>Table13[[#This Row],[Cena Netto]]*(1-Table13[[#This Row],[Rabat Długoterminowy]])</f>
        <v>21.040000000000003</v>
      </c>
      <c r="K523" s="80">
        <f>IF(TRIM($D$8)='Payment Term'!A$1,1-(1-$D$9)*(1-2%),$D$9)</f>
        <v>0.25</v>
      </c>
      <c r="L523" s="35">
        <v>0.1</v>
      </c>
      <c r="M523" s="81">
        <f>1-(1-Table13[[#This Row],[Rabat Długoterminowy]])*(1-Table13[[#This Row],[Dodatkowy rabat kwartału (składany)]])</f>
        <v>0.27999999999999992</v>
      </c>
      <c r="N523" s="52">
        <v>0</v>
      </c>
      <c r="O523" s="31">
        <f>ROUND(Table13[[#This Row],[Cena Netto Po Rabacie Długoterminowym]]*(1-Table13[[#This Row],[Rabat Podstawowy]])*(1-Table13[[#This Row],[Dodatkowy rabat kwartału (składany)]])*(1-Table13[[#This Row],[Rabat Indywidualny]]),2)</f>
        <v>14.2</v>
      </c>
      <c r="P523" s="31">
        <f>Table13[[#This Row],[Сena SKU Po Wszystkich Rabatach]]/Table13[[#This Row],[Szt/
Opak.]]</f>
        <v>0.59166666666666667</v>
      </c>
      <c r="Q523" s="94" t="s">
        <v>2468</v>
      </c>
      <c r="R523" s="36" t="s">
        <v>2444</v>
      </c>
      <c r="S523" s="91" t="str">
        <f>IF(ISERROR(Table13[[#This Row],[W Inner]]),Table13[[#This Row],[W Outer]],IF(AND(Table13[[#This Row],[W Inner]]&gt;0,Table13[[#This Row],[W Inner]]&lt;&gt;"0"),Table13[[#This Row],[W Inner]],Table13[[#This Row],[W Outer]]))</f>
        <v>12</v>
      </c>
      <c r="T523" s="86"/>
      <c r="U5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3" s="49">
        <f>IF(Table13[[#This Row],[Zamówienie - Ilosc SKU '[Szt']]]=0,0,MOD(Table13[[#This Row],[Zamówienie - Ilosc SKU '[Szt']]],Table13[[#This Row],[Min. Ilość Zam. Sku]])-0.5)</f>
        <v>0</v>
      </c>
      <c r="W523" s="31">
        <f>Table13[[#This Row],[Сena SKU Po Wszystkich Rabatach]]*U523</f>
        <v>0</v>
      </c>
      <c r="X523" s="33" t="str">
        <f>IF(Table13[[#This Row],[Zamówienie - Ilosc SKU '[Szt']]]=0,"Niezamówione produkty","Zamówione produkty")</f>
        <v>Niezamówione produkty</v>
      </c>
      <c r="Y523" s="34" t="s">
        <v>2444</v>
      </c>
      <c r="Z523" s="34">
        <v>72</v>
      </c>
      <c r="AA523" s="34">
        <v>432</v>
      </c>
      <c r="AB523" s="34">
        <v>1296</v>
      </c>
      <c r="AC523" s="34">
        <f>+Table13[[#This Row],[Na Palecie]]/Table13[[#This Row],[W Outer]]</f>
        <v>18</v>
      </c>
      <c r="AD523" s="34">
        <f>+Table13[[#This Row],[Na Palecie]]/Table13[[#This Row],[Na 
Warstwie]]</f>
        <v>3</v>
      </c>
      <c r="AE523" s="37" t="s">
        <v>1709</v>
      </c>
      <c r="AF523" s="37" t="s">
        <v>90</v>
      </c>
      <c r="AG523" s="37" t="s">
        <v>1710</v>
      </c>
      <c r="AH523" s="37" t="s">
        <v>1711</v>
      </c>
      <c r="AI523" s="37"/>
      <c r="AJ523" s="37" t="s">
        <v>6709</v>
      </c>
      <c r="AK523" s="37" t="s">
        <v>1652</v>
      </c>
      <c r="AL523" s="37" t="str">
        <f>_xlfn.XLOOKUP(Table13[[#This Row],[Rabat Indywidualny]],'PC2 code'!A:A,'PC2 code'!B:B,0)</f>
        <v>00</v>
      </c>
    </row>
    <row r="524" spans="1:38" ht="15.75" customHeight="1" x14ac:dyDescent="0.35">
      <c r="A524" s="73" t="s">
        <v>5763</v>
      </c>
      <c r="B524" s="73" t="str">
        <f>TEXT(Table13[[#This Row],[Kod EAN 
(Sku)]],"0000000000000")</f>
        <v>3086124000789</v>
      </c>
      <c r="C524" s="78" t="str">
        <f>IF(AND(Table13[[#This Row],[Kod EAN 
(Szt)]]&lt;&gt;0,Table13[[#This Row],[Kod EAN 
(Szt)]]&lt;&gt;"0"),TEXT(Table13[[#This Row],[Kod EAN 
(Szt)]],"0000000000000"),"")</f>
        <v/>
      </c>
      <c r="D524" s="79" t="s">
        <v>1712</v>
      </c>
      <c r="E524" s="27" t="s">
        <v>7</v>
      </c>
      <c r="F524" s="28" t="s">
        <v>1593</v>
      </c>
      <c r="G524" s="29"/>
      <c r="H524" s="66">
        <v>14.22</v>
      </c>
      <c r="I524" s="67">
        <v>0.2</v>
      </c>
      <c r="J524" s="51">
        <f>Table13[[#This Row],[Cena Netto]]*(1-Table13[[#This Row],[Rabat Długoterminowy]])</f>
        <v>11.376000000000001</v>
      </c>
      <c r="K524" s="80">
        <f>IF(TRIM($D$8)='Payment Term'!A$1,1-(1-$D$9)*(1-2%),$D$9)</f>
        <v>0.25</v>
      </c>
      <c r="L524" s="35">
        <v>0.1</v>
      </c>
      <c r="M524" s="81">
        <f>1-(1-Table13[[#This Row],[Rabat Długoterminowy]])*(1-Table13[[#This Row],[Dodatkowy rabat kwartału (składany)]])</f>
        <v>0.27999999999999992</v>
      </c>
      <c r="N524" s="52">
        <v>0</v>
      </c>
      <c r="O524" s="31">
        <f>ROUND(Table13[[#This Row],[Cena Netto Po Rabacie Długoterminowym]]*(1-Table13[[#This Row],[Rabat Podstawowy]])*(1-Table13[[#This Row],[Dodatkowy rabat kwartału (składany)]])*(1-Table13[[#This Row],[Rabat Indywidualny]]),2)</f>
        <v>7.68</v>
      </c>
      <c r="P524" s="31">
        <f>Table13[[#This Row],[Сena SKU Po Wszystkich Rabatach]]/Table13[[#This Row],[Szt/
Opak.]]</f>
        <v>0.64</v>
      </c>
      <c r="Q524" s="94" t="s">
        <v>2444</v>
      </c>
      <c r="R524" s="36" t="s">
        <v>2444</v>
      </c>
      <c r="S524" s="91" t="str">
        <f>IF(ISERROR(Table13[[#This Row],[W Inner]]),Table13[[#This Row],[W Outer]],IF(AND(Table13[[#This Row],[W Inner]]&gt;0,Table13[[#This Row],[W Inner]]&lt;&gt;"0"),Table13[[#This Row],[W Inner]],Table13[[#This Row],[W Outer]]))</f>
        <v>12</v>
      </c>
      <c r="T524" s="86"/>
      <c r="U5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4" s="49">
        <f>IF(Table13[[#This Row],[Zamówienie - Ilosc SKU '[Szt']]]=0,0,MOD(Table13[[#This Row],[Zamówienie - Ilosc SKU '[Szt']]],Table13[[#This Row],[Min. Ilość Zam. Sku]])-0.5)</f>
        <v>0</v>
      </c>
      <c r="W524" s="31">
        <f>Table13[[#This Row],[Сena SKU Po Wszystkich Rabatach]]*U524</f>
        <v>0</v>
      </c>
      <c r="X524" s="33" t="str">
        <f>IF(Table13[[#This Row],[Zamówienie - Ilosc SKU '[Szt']]]=0,"Niezamówione produkty","Zamówione produkty")</f>
        <v>Niezamówione produkty</v>
      </c>
      <c r="Y524" s="34" t="s">
        <v>2444</v>
      </c>
      <c r="Z524" s="34">
        <v>96</v>
      </c>
      <c r="AA524" s="34">
        <v>768</v>
      </c>
      <c r="AB524" s="34">
        <v>2304</v>
      </c>
      <c r="AC524" s="34">
        <f>+Table13[[#This Row],[Na Palecie]]/Table13[[#This Row],[W Outer]]</f>
        <v>24</v>
      </c>
      <c r="AD524" s="34">
        <f>+Table13[[#This Row],[Na Palecie]]/Table13[[#This Row],[Na 
Warstwie]]</f>
        <v>3</v>
      </c>
      <c r="AE524" s="37" t="s">
        <v>1713</v>
      </c>
      <c r="AF524" s="37" t="s">
        <v>90</v>
      </c>
      <c r="AG524" s="37" t="s">
        <v>1714</v>
      </c>
      <c r="AH524" s="37" t="s">
        <v>1715</v>
      </c>
      <c r="AI524" s="37"/>
      <c r="AJ524" s="37" t="s">
        <v>6709</v>
      </c>
      <c r="AK524" s="37" t="s">
        <v>1716</v>
      </c>
      <c r="AL524" s="37" t="str">
        <f>_xlfn.XLOOKUP(Table13[[#This Row],[Rabat Indywidualny]],'PC2 code'!A:A,'PC2 code'!B:B,0)</f>
        <v>00</v>
      </c>
    </row>
    <row r="525" spans="1:38" ht="15.75" customHeight="1" x14ac:dyDescent="0.35">
      <c r="A525" s="73" t="s">
        <v>5764</v>
      </c>
      <c r="B525" s="73" t="str">
        <f>TEXT(Table13[[#This Row],[Kod EAN 
(Sku)]],"0000000000000")</f>
        <v>3270220000341</v>
      </c>
      <c r="C525" s="78" t="str">
        <f>IF(AND(Table13[[#This Row],[Kod EAN 
(Szt)]]&lt;&gt;0,Table13[[#This Row],[Kod EAN 
(Szt)]]&lt;&gt;"0"),TEXT(Table13[[#This Row],[Kod EAN 
(Szt)]],"0000000000000"),"")</f>
        <v/>
      </c>
      <c r="D525" s="79" t="s">
        <v>1717</v>
      </c>
      <c r="E525" s="27" t="s">
        <v>7</v>
      </c>
      <c r="F525" s="28" t="s">
        <v>1593</v>
      </c>
      <c r="G525" s="29"/>
      <c r="H525" s="66">
        <v>11.11</v>
      </c>
      <c r="I525" s="67">
        <v>0.3</v>
      </c>
      <c r="J525" s="51">
        <f>Table13[[#This Row],[Cena Netto]]*(1-Table13[[#This Row],[Rabat Długoterminowy]])</f>
        <v>7.7769999999999992</v>
      </c>
      <c r="K525" s="80">
        <f>IF(TRIM($D$8)='Payment Term'!A$1,1-(1-$D$9)*(1-2%),$D$9)</f>
        <v>0.25</v>
      </c>
      <c r="L525" s="35">
        <v>0.1</v>
      </c>
      <c r="M525" s="81">
        <f>1-(1-Table13[[#This Row],[Rabat Długoterminowy]])*(1-Table13[[#This Row],[Dodatkowy rabat kwartału (składany)]])</f>
        <v>0.37</v>
      </c>
      <c r="N525" s="52">
        <v>0</v>
      </c>
      <c r="O525" s="31">
        <f>ROUND(Table13[[#This Row],[Cena Netto Po Rabacie Długoterminowym]]*(1-Table13[[#This Row],[Rabat Podstawowy]])*(1-Table13[[#This Row],[Dodatkowy rabat kwartału (składany)]])*(1-Table13[[#This Row],[Rabat Indywidualny]]),2)</f>
        <v>5.25</v>
      </c>
      <c r="P525" s="31">
        <f>Table13[[#This Row],[Сena SKU Po Wszystkich Rabatach]]/Table13[[#This Row],[Szt/
Opak.]]</f>
        <v>0.4375</v>
      </c>
      <c r="Q525" s="94" t="s">
        <v>2444</v>
      </c>
      <c r="R525" s="36" t="s">
        <v>2472</v>
      </c>
      <c r="S525" s="91">
        <f>IF(ISERROR(Table13[[#This Row],[W Inner]]),Table13[[#This Row],[W Outer]],IF(AND(Table13[[#This Row],[W Inner]]&gt;0,Table13[[#This Row],[W Inner]]&lt;&gt;"0"),Table13[[#This Row],[W Inner]],Table13[[#This Row],[W Outer]]))</f>
        <v>26</v>
      </c>
      <c r="T525" s="86"/>
      <c r="U5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5" s="49">
        <f>IF(Table13[[#This Row],[Zamówienie - Ilosc SKU '[Szt']]]=0,0,MOD(Table13[[#This Row],[Zamówienie - Ilosc SKU '[Szt']]],Table13[[#This Row],[Min. Ilość Zam. Sku]])-0.5)</f>
        <v>0</v>
      </c>
      <c r="W525" s="31">
        <f>Table13[[#This Row],[Сena SKU Po Wszystkich Rabatach]]*U525</f>
        <v>0</v>
      </c>
      <c r="X525" s="33" t="str">
        <f>IF(Table13[[#This Row],[Zamówienie - Ilosc SKU '[Szt']]]=0,"Niezamówione produkty","Zamówione produkty")</f>
        <v>Niezamówione produkty</v>
      </c>
      <c r="Y525" s="34" t="s">
        <v>90</v>
      </c>
      <c r="Z525" s="34">
        <v>26</v>
      </c>
      <c r="AA525" s="34">
        <v>572</v>
      </c>
      <c r="AB525" s="34">
        <v>3432</v>
      </c>
      <c r="AC525" s="34">
        <f>+Table13[[#This Row],[Na Palecie]]/Table13[[#This Row],[W Outer]]</f>
        <v>132</v>
      </c>
      <c r="AD525" s="34">
        <f>+Table13[[#This Row],[Na Palecie]]/Table13[[#This Row],[Na 
Warstwie]]</f>
        <v>6</v>
      </c>
      <c r="AE525" s="37" t="s">
        <v>1718</v>
      </c>
      <c r="AF525" s="37" t="s">
        <v>90</v>
      </c>
      <c r="AG525" s="37" t="s">
        <v>1719</v>
      </c>
      <c r="AH525" s="37" t="s">
        <v>1720</v>
      </c>
      <c r="AI525" s="37"/>
      <c r="AJ525" s="37" t="s">
        <v>6709</v>
      </c>
      <c r="AK525" s="37" t="s">
        <v>6710</v>
      </c>
      <c r="AL525" s="37" t="str">
        <f>_xlfn.XLOOKUP(Table13[[#This Row],[Rabat Indywidualny]],'PC2 code'!A:A,'PC2 code'!B:B,0)</f>
        <v>00</v>
      </c>
    </row>
    <row r="526" spans="1:38" ht="15.75" customHeight="1" x14ac:dyDescent="0.35">
      <c r="A526" s="73" t="s">
        <v>5765</v>
      </c>
      <c r="B526" s="73" t="str">
        <f>TEXT(Table13[[#This Row],[Kod EAN 
(Sku)]],"0000000000000")</f>
        <v>3270220000358</v>
      </c>
      <c r="C526" s="78" t="str">
        <f>IF(AND(Table13[[#This Row],[Kod EAN 
(Szt)]]&lt;&gt;0,Table13[[#This Row],[Kod EAN 
(Szt)]]&lt;&gt;"0"),TEXT(Table13[[#This Row],[Kod EAN 
(Szt)]],"0000000000000"),"")</f>
        <v/>
      </c>
      <c r="D526" s="79" t="s">
        <v>1721</v>
      </c>
      <c r="E526" s="27" t="s">
        <v>7</v>
      </c>
      <c r="F526" s="28" t="s">
        <v>1593</v>
      </c>
      <c r="G526" s="29"/>
      <c r="H526" s="66">
        <v>14.96</v>
      </c>
      <c r="I526" s="67">
        <v>0.3</v>
      </c>
      <c r="J526" s="51">
        <f>Table13[[#This Row],[Cena Netto]]*(1-Table13[[#This Row],[Rabat Długoterminowy]])</f>
        <v>10.472</v>
      </c>
      <c r="K526" s="80">
        <f>IF(TRIM($D$8)='Payment Term'!A$1,1-(1-$D$9)*(1-2%),$D$9)</f>
        <v>0.25</v>
      </c>
      <c r="L526" s="35">
        <v>0.1</v>
      </c>
      <c r="M526" s="81">
        <f>1-(1-Table13[[#This Row],[Rabat Długoterminowy]])*(1-Table13[[#This Row],[Dodatkowy rabat kwartału (składany)]])</f>
        <v>0.37</v>
      </c>
      <c r="N526" s="52">
        <v>0</v>
      </c>
      <c r="O526" s="31">
        <f>ROUND(Table13[[#This Row],[Cena Netto Po Rabacie Długoterminowym]]*(1-Table13[[#This Row],[Rabat Podstawowy]])*(1-Table13[[#This Row],[Dodatkowy rabat kwartału (składany)]])*(1-Table13[[#This Row],[Rabat Indywidualny]]),2)</f>
        <v>7.07</v>
      </c>
      <c r="P526" s="31">
        <f>Table13[[#This Row],[Сena SKU Po Wszystkich Rabatach]]/Table13[[#This Row],[Szt/
Opak.]]</f>
        <v>0.39277777777777778</v>
      </c>
      <c r="Q526" s="94" t="s">
        <v>2456</v>
      </c>
      <c r="R526" s="36" t="s">
        <v>2444</v>
      </c>
      <c r="S526" s="91" t="str">
        <f>IF(ISERROR(Table13[[#This Row],[W Inner]]),Table13[[#This Row],[W Outer]],IF(AND(Table13[[#This Row],[W Inner]]&gt;0,Table13[[#This Row],[W Inner]]&lt;&gt;"0"),Table13[[#This Row],[W Inner]],Table13[[#This Row],[W Outer]]))</f>
        <v>12</v>
      </c>
      <c r="T526" s="86"/>
      <c r="U5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6" s="49">
        <f>IF(Table13[[#This Row],[Zamówienie - Ilosc SKU '[Szt']]]=0,0,MOD(Table13[[#This Row],[Zamówienie - Ilosc SKU '[Szt']]],Table13[[#This Row],[Min. Ilość Zam. Sku]])-0.5)</f>
        <v>0</v>
      </c>
      <c r="W526" s="31">
        <f>Table13[[#This Row],[Сena SKU Po Wszystkich Rabatach]]*U526</f>
        <v>0</v>
      </c>
      <c r="X526" s="33" t="str">
        <f>IF(Table13[[#This Row],[Zamówienie - Ilosc SKU '[Szt']]]=0,"Niezamówione produkty","Zamówione produkty")</f>
        <v>Niezamówione produkty</v>
      </c>
      <c r="Y526" s="34" t="s">
        <v>2444</v>
      </c>
      <c r="Z526" s="34">
        <v>48</v>
      </c>
      <c r="AA526" s="34">
        <v>288</v>
      </c>
      <c r="AB526" s="34">
        <v>2016</v>
      </c>
      <c r="AC526" s="34">
        <f>+Table13[[#This Row],[Na Palecie]]/Table13[[#This Row],[W Outer]]</f>
        <v>42</v>
      </c>
      <c r="AD526" s="34">
        <f>+Table13[[#This Row],[Na Palecie]]/Table13[[#This Row],[Na 
Warstwie]]</f>
        <v>7</v>
      </c>
      <c r="AE526" s="37" t="s">
        <v>1722</v>
      </c>
      <c r="AF526" s="37" t="s">
        <v>90</v>
      </c>
      <c r="AG526" s="37" t="s">
        <v>1723</v>
      </c>
      <c r="AH526" s="37" t="s">
        <v>1724</v>
      </c>
      <c r="AI526" s="37"/>
      <c r="AJ526" s="37" t="s">
        <v>6709</v>
      </c>
      <c r="AK526" s="37" t="s">
        <v>1716</v>
      </c>
      <c r="AL526" s="37" t="str">
        <f>_xlfn.XLOOKUP(Table13[[#This Row],[Rabat Indywidualny]],'PC2 code'!A:A,'PC2 code'!B:B,0)</f>
        <v>00</v>
      </c>
    </row>
    <row r="527" spans="1:38" ht="15.75" customHeight="1" x14ac:dyDescent="0.35">
      <c r="A527" s="73" t="s">
        <v>5766</v>
      </c>
      <c r="B527" s="73" t="str">
        <f>TEXT(Table13[[#This Row],[Kod EAN 
(Sku)]],"0000000000000")</f>
        <v>3270220010722</v>
      </c>
      <c r="C527" s="78" t="str">
        <f>IF(AND(Table13[[#This Row],[Kod EAN 
(Szt)]]&lt;&gt;0,Table13[[#This Row],[Kod EAN 
(Szt)]]&lt;&gt;"0"),TEXT(Table13[[#This Row],[Kod EAN 
(Szt)]],"0000000000000"),"")</f>
        <v/>
      </c>
      <c r="D527" s="79" t="s">
        <v>1725</v>
      </c>
      <c r="E527" s="27" t="s">
        <v>7</v>
      </c>
      <c r="F527" s="28" t="s">
        <v>1593</v>
      </c>
      <c r="G527" s="29"/>
      <c r="H527" s="66">
        <v>17.690000000000001</v>
      </c>
      <c r="I527" s="67">
        <v>0.3</v>
      </c>
      <c r="J527" s="51">
        <f>Table13[[#This Row],[Cena Netto]]*(1-Table13[[#This Row],[Rabat Długoterminowy]])</f>
        <v>12.383000000000001</v>
      </c>
      <c r="K527" s="80">
        <f>IF(TRIM($D$8)='Payment Term'!A$1,1-(1-$D$9)*(1-2%),$D$9)</f>
        <v>0.25</v>
      </c>
      <c r="L527" s="35">
        <v>0.1</v>
      </c>
      <c r="M527" s="81">
        <f>1-(1-Table13[[#This Row],[Rabat Długoterminowy]])*(1-Table13[[#This Row],[Dodatkowy rabat kwartału (składany)]])</f>
        <v>0.37</v>
      </c>
      <c r="N527" s="52">
        <v>0</v>
      </c>
      <c r="O527" s="31">
        <f>ROUND(Table13[[#This Row],[Cena Netto Po Rabacie Długoterminowym]]*(1-Table13[[#This Row],[Rabat Podstawowy]])*(1-Table13[[#This Row],[Dodatkowy rabat kwartału (składany)]])*(1-Table13[[#This Row],[Rabat Indywidualny]]),2)</f>
        <v>8.36</v>
      </c>
      <c r="P527" s="31">
        <f>Table13[[#This Row],[Сena SKU Po Wszystkich Rabatach]]/Table13[[#This Row],[Szt/
Opak.]]</f>
        <v>0.34833333333333333</v>
      </c>
      <c r="Q527" s="94" t="s">
        <v>2468</v>
      </c>
      <c r="R527" s="36" t="s">
        <v>6204</v>
      </c>
      <c r="S527" s="91" t="str">
        <f>IF(ISERROR(Table13[[#This Row],[W Inner]]),Table13[[#This Row],[W Outer]],IF(AND(Table13[[#This Row],[W Inner]]&gt;0,Table13[[#This Row],[W Inner]]&lt;&gt;"0"),Table13[[#This Row],[W Inner]],Table13[[#This Row],[W Outer]]))</f>
        <v>6</v>
      </c>
      <c r="T527" s="86"/>
      <c r="U5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7" s="49">
        <f>IF(Table13[[#This Row],[Zamówienie - Ilosc SKU '[Szt']]]=0,0,MOD(Table13[[#This Row],[Zamówienie - Ilosc SKU '[Szt']]],Table13[[#This Row],[Min. Ilość Zam. Sku]])-0.5)</f>
        <v>0</v>
      </c>
      <c r="W527" s="31">
        <f>Table13[[#This Row],[Сena SKU Po Wszystkich Rabatach]]*U527</f>
        <v>0</v>
      </c>
      <c r="X527" s="33" t="str">
        <f>IF(Table13[[#This Row],[Zamówienie - Ilosc SKU '[Szt']]]=0,"Niezamówione produkty","Zamówione produkty")</f>
        <v>Niezamówione produkty</v>
      </c>
      <c r="Y527" s="34" t="s">
        <v>6204</v>
      </c>
      <c r="Z527" s="34">
        <v>48</v>
      </c>
      <c r="AA527" s="34">
        <v>528</v>
      </c>
      <c r="AB527" s="34">
        <v>2112</v>
      </c>
      <c r="AC527" s="34">
        <f>+Table13[[#This Row],[Na Palecie]]/Table13[[#This Row],[W Outer]]</f>
        <v>44</v>
      </c>
      <c r="AD527" s="34">
        <f>+Table13[[#This Row],[Na Palecie]]/Table13[[#This Row],[Na 
Warstwie]]</f>
        <v>4</v>
      </c>
      <c r="AE527" s="37" t="s">
        <v>1726</v>
      </c>
      <c r="AF527" s="37" t="s">
        <v>90</v>
      </c>
      <c r="AG527" s="37" t="s">
        <v>1727</v>
      </c>
      <c r="AH527" s="37" t="s">
        <v>1728</v>
      </c>
      <c r="AI527" s="37"/>
      <c r="AJ527" s="37" t="s">
        <v>6709</v>
      </c>
      <c r="AK527" s="37" t="s">
        <v>1716</v>
      </c>
      <c r="AL527" s="37" t="str">
        <f>_xlfn.XLOOKUP(Table13[[#This Row],[Rabat Indywidualny]],'PC2 code'!A:A,'PC2 code'!B:B,0)</f>
        <v>00</v>
      </c>
    </row>
    <row r="528" spans="1:38" ht="15.75" customHeight="1" x14ac:dyDescent="0.35">
      <c r="A528" s="73" t="s">
        <v>5767</v>
      </c>
      <c r="B528" s="73" t="str">
        <f>TEXT(Table13[[#This Row],[Kod EAN 
(Sku)]],"0000000000000")</f>
        <v>3086123589551</v>
      </c>
      <c r="C528" s="78" t="str">
        <f>IF(AND(Table13[[#This Row],[Kod EAN 
(Szt)]]&lt;&gt;0,Table13[[#This Row],[Kod EAN 
(Szt)]]&lt;&gt;"0"),TEXT(Table13[[#This Row],[Kod EAN 
(Szt)]],"0000000000000"),"")</f>
        <v/>
      </c>
      <c r="D528" s="79" t="s">
        <v>1729</v>
      </c>
      <c r="E528" s="27" t="s">
        <v>7</v>
      </c>
      <c r="F528" s="28" t="s">
        <v>1593</v>
      </c>
      <c r="G528" s="29"/>
      <c r="H528" s="66">
        <v>17.39</v>
      </c>
      <c r="I528" s="67"/>
      <c r="J528" s="51">
        <f>Table13[[#This Row],[Cena Netto]]*(1-Table13[[#This Row],[Rabat Długoterminowy]])</f>
        <v>17.39</v>
      </c>
      <c r="K528" s="80">
        <f>IF(TRIM($D$8)='Payment Term'!A$1,1-(1-$D$9)*(1-2%),$D$9)</f>
        <v>0.25</v>
      </c>
      <c r="L528" s="35">
        <v>0.1</v>
      </c>
      <c r="M528" s="81">
        <f>1-(1-Table13[[#This Row],[Rabat Długoterminowy]])*(1-Table13[[#This Row],[Dodatkowy rabat kwartału (składany)]])</f>
        <v>9.9999999999999978E-2</v>
      </c>
      <c r="N528" s="52">
        <v>0</v>
      </c>
      <c r="O528" s="31">
        <f>ROUND(Table13[[#This Row],[Cena Netto Po Rabacie Długoterminowym]]*(1-Table13[[#This Row],[Rabat Podstawowy]])*(1-Table13[[#This Row],[Dodatkowy rabat kwartału (składany)]])*(1-Table13[[#This Row],[Rabat Indywidualny]]),2)</f>
        <v>11.74</v>
      </c>
      <c r="P528" s="31">
        <f>Table13[[#This Row],[Сena SKU Po Wszystkich Rabatach]]/Table13[[#This Row],[Szt/
Opak.]]</f>
        <v>1.9566666666666668</v>
      </c>
      <c r="Q528" s="94" t="s">
        <v>6204</v>
      </c>
      <c r="R528" s="36" t="s">
        <v>2444</v>
      </c>
      <c r="S528" s="91" t="str">
        <f>IF(ISERROR(Table13[[#This Row],[W Inner]]),Table13[[#This Row],[W Outer]],IF(AND(Table13[[#This Row],[W Inner]]&gt;0,Table13[[#This Row],[W Inner]]&lt;&gt;"0"),Table13[[#This Row],[W Inner]],Table13[[#This Row],[W Outer]]))</f>
        <v>12</v>
      </c>
      <c r="T528" s="86"/>
      <c r="U5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8" s="49">
        <f>IF(Table13[[#This Row],[Zamówienie - Ilosc SKU '[Szt']]]=0,0,MOD(Table13[[#This Row],[Zamówienie - Ilosc SKU '[Szt']]],Table13[[#This Row],[Min. Ilość Zam. Sku]])-0.5)</f>
        <v>0</v>
      </c>
      <c r="W528" s="31">
        <f>Table13[[#This Row],[Сena SKU Po Wszystkich Rabatach]]*U528</f>
        <v>0</v>
      </c>
      <c r="X528" s="33" t="str">
        <f>IF(Table13[[#This Row],[Zamówienie - Ilosc SKU '[Szt']]]=0,"Niezamówione produkty","Zamówione produkty")</f>
        <v>Niezamówione produkty</v>
      </c>
      <c r="Y528" s="34" t="s">
        <v>2444</v>
      </c>
      <c r="Z528" s="34">
        <v>144</v>
      </c>
      <c r="AA528" s="34">
        <v>1152</v>
      </c>
      <c r="AB528" s="34">
        <v>3456</v>
      </c>
      <c r="AC528" s="34">
        <f>+Table13[[#This Row],[Na Palecie]]/Table13[[#This Row],[W Outer]]</f>
        <v>24</v>
      </c>
      <c r="AD528" s="34">
        <f>+Table13[[#This Row],[Na Palecie]]/Table13[[#This Row],[Na 
Warstwie]]</f>
        <v>3</v>
      </c>
      <c r="AE528" s="37" t="s">
        <v>1730</v>
      </c>
      <c r="AF528" s="37" t="s">
        <v>90</v>
      </c>
      <c r="AG528" s="37" t="s">
        <v>1731</v>
      </c>
      <c r="AH528" s="37" t="s">
        <v>1732</v>
      </c>
      <c r="AI528" s="37"/>
      <c r="AJ528" s="37" t="s">
        <v>6697</v>
      </c>
      <c r="AK528" s="37" t="s">
        <v>722</v>
      </c>
      <c r="AL528" s="37" t="str">
        <f>_xlfn.XLOOKUP(Table13[[#This Row],[Rabat Indywidualny]],'PC2 code'!A:A,'PC2 code'!B:B,0)</f>
        <v>00</v>
      </c>
    </row>
    <row r="529" spans="1:38" ht="15.75" customHeight="1" x14ac:dyDescent="0.35">
      <c r="A529" s="73" t="s">
        <v>5768</v>
      </c>
      <c r="B529" s="73" t="str">
        <f>TEXT(Table13[[#This Row],[Kod EAN 
(Sku)]],"0000000000000")</f>
        <v>3086123681323</v>
      </c>
      <c r="C529" s="78" t="str">
        <f>IF(AND(Table13[[#This Row],[Kod EAN 
(Szt)]]&lt;&gt;0,Table13[[#This Row],[Kod EAN 
(Szt)]]&lt;&gt;"0"),TEXT(Table13[[#This Row],[Kod EAN 
(Szt)]],"0000000000000"),"")</f>
        <v/>
      </c>
      <c r="D529" s="79" t="s">
        <v>1733</v>
      </c>
      <c r="E529" s="27" t="s">
        <v>7</v>
      </c>
      <c r="F529" s="28" t="s">
        <v>1593</v>
      </c>
      <c r="G529" s="29"/>
      <c r="H529" s="66">
        <v>17.39</v>
      </c>
      <c r="I529" s="67"/>
      <c r="J529" s="51">
        <f>Table13[[#This Row],[Cena Netto]]*(1-Table13[[#This Row],[Rabat Długoterminowy]])</f>
        <v>17.39</v>
      </c>
      <c r="K529" s="80">
        <f>IF(TRIM($D$8)='Payment Term'!A$1,1-(1-$D$9)*(1-2%),$D$9)</f>
        <v>0.25</v>
      </c>
      <c r="L529" s="35">
        <v>0.1</v>
      </c>
      <c r="M529" s="81">
        <f>1-(1-Table13[[#This Row],[Rabat Długoterminowy]])*(1-Table13[[#This Row],[Dodatkowy rabat kwartału (składany)]])</f>
        <v>9.9999999999999978E-2</v>
      </c>
      <c r="N529" s="52">
        <v>0</v>
      </c>
      <c r="O529" s="31">
        <f>ROUND(Table13[[#This Row],[Cena Netto Po Rabacie Długoterminowym]]*(1-Table13[[#This Row],[Rabat Podstawowy]])*(1-Table13[[#This Row],[Dodatkowy rabat kwartału (składany)]])*(1-Table13[[#This Row],[Rabat Indywidualny]]),2)</f>
        <v>11.74</v>
      </c>
      <c r="P529" s="31">
        <f>Table13[[#This Row],[Сena SKU Po Wszystkich Rabatach]]/Table13[[#This Row],[Szt/
Opak.]]</f>
        <v>1.9566666666666668</v>
      </c>
      <c r="Q529" s="94" t="s">
        <v>6204</v>
      </c>
      <c r="R529" s="36" t="s">
        <v>2444</v>
      </c>
      <c r="S529" s="91" t="str">
        <f>IF(ISERROR(Table13[[#This Row],[W Inner]]),Table13[[#This Row],[W Outer]],IF(AND(Table13[[#This Row],[W Inner]]&gt;0,Table13[[#This Row],[W Inner]]&lt;&gt;"0"),Table13[[#This Row],[W Inner]],Table13[[#This Row],[W Outer]]))</f>
        <v>12</v>
      </c>
      <c r="T529" s="86"/>
      <c r="U5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29" s="49">
        <f>IF(Table13[[#This Row],[Zamówienie - Ilosc SKU '[Szt']]]=0,0,MOD(Table13[[#This Row],[Zamówienie - Ilosc SKU '[Szt']]],Table13[[#This Row],[Min. Ilość Zam. Sku]])-0.5)</f>
        <v>0</v>
      </c>
      <c r="W529" s="31">
        <f>Table13[[#This Row],[Сena SKU Po Wszystkich Rabatach]]*U529</f>
        <v>0</v>
      </c>
      <c r="X529" s="33" t="str">
        <f>IF(Table13[[#This Row],[Zamówienie - Ilosc SKU '[Szt']]]=0,"Niezamówione produkty","Zamówione produkty")</f>
        <v>Niezamówione produkty</v>
      </c>
      <c r="Y529" s="34" t="s">
        <v>2444</v>
      </c>
      <c r="Z529" s="34">
        <v>144</v>
      </c>
      <c r="AA529" s="34">
        <v>1152</v>
      </c>
      <c r="AB529" s="34">
        <v>3456</v>
      </c>
      <c r="AC529" s="34">
        <f>+Table13[[#This Row],[Na Palecie]]/Table13[[#This Row],[W Outer]]</f>
        <v>24</v>
      </c>
      <c r="AD529" s="34">
        <f>+Table13[[#This Row],[Na Palecie]]/Table13[[#This Row],[Na 
Warstwie]]</f>
        <v>3</v>
      </c>
      <c r="AE529" s="37" t="s">
        <v>1734</v>
      </c>
      <c r="AF529" s="37" t="s">
        <v>90</v>
      </c>
      <c r="AG529" s="37" t="s">
        <v>1735</v>
      </c>
      <c r="AH529" s="37" t="s">
        <v>1736</v>
      </c>
      <c r="AI529" s="37"/>
      <c r="AJ529" s="37" t="s">
        <v>6697</v>
      </c>
      <c r="AK529" s="37" t="s">
        <v>722</v>
      </c>
      <c r="AL529" s="37" t="str">
        <f>_xlfn.XLOOKUP(Table13[[#This Row],[Rabat Indywidualny]],'PC2 code'!A:A,'PC2 code'!B:B,0)</f>
        <v>00</v>
      </c>
    </row>
    <row r="530" spans="1:38" ht="15.75" customHeight="1" x14ac:dyDescent="0.35">
      <c r="A530" s="73" t="s">
        <v>5769</v>
      </c>
      <c r="B530" s="73" t="str">
        <f>TEXT(Table13[[#This Row],[Kod EAN 
(Sku)]],"0000000000000")</f>
        <v>3086123589568</v>
      </c>
      <c r="C530" s="78" t="str">
        <f>IF(AND(Table13[[#This Row],[Kod EAN 
(Szt)]]&lt;&gt;0,Table13[[#This Row],[Kod EAN 
(Szt)]]&lt;&gt;"0"),TEXT(Table13[[#This Row],[Kod EAN 
(Szt)]],"0000000000000"),"")</f>
        <v/>
      </c>
      <c r="D530" s="79" t="s">
        <v>1737</v>
      </c>
      <c r="E530" s="27" t="s">
        <v>7</v>
      </c>
      <c r="F530" s="28" t="s">
        <v>1593</v>
      </c>
      <c r="G530" s="29"/>
      <c r="H530" s="66">
        <v>31.16</v>
      </c>
      <c r="I530" s="67"/>
      <c r="J530" s="51">
        <f>Table13[[#This Row],[Cena Netto]]*(1-Table13[[#This Row],[Rabat Długoterminowy]])</f>
        <v>31.16</v>
      </c>
      <c r="K530" s="80">
        <f>IF(TRIM($D$8)='Payment Term'!A$1,1-(1-$D$9)*(1-2%),$D$9)</f>
        <v>0.25</v>
      </c>
      <c r="L530" s="35">
        <v>0.1</v>
      </c>
      <c r="M530" s="81">
        <f>1-(1-Table13[[#This Row],[Rabat Długoterminowy]])*(1-Table13[[#This Row],[Dodatkowy rabat kwartału (składany)]])</f>
        <v>9.9999999999999978E-2</v>
      </c>
      <c r="N530" s="52">
        <v>0</v>
      </c>
      <c r="O530" s="31">
        <f>ROUND(Table13[[#This Row],[Cena Netto Po Rabacie Długoterminowym]]*(1-Table13[[#This Row],[Rabat Podstawowy]])*(1-Table13[[#This Row],[Dodatkowy rabat kwartału (składany)]])*(1-Table13[[#This Row],[Rabat Indywidualny]]),2)</f>
        <v>21.03</v>
      </c>
      <c r="P530" s="31">
        <f>Table13[[#This Row],[Сena SKU Po Wszystkich Rabatach]]/Table13[[#This Row],[Szt/
Opak.]]</f>
        <v>1.7525000000000002</v>
      </c>
      <c r="Q530" s="94" t="s">
        <v>2444</v>
      </c>
      <c r="R530" s="36" t="s">
        <v>6204</v>
      </c>
      <c r="S530" s="91" t="str">
        <f>IF(ISERROR(Table13[[#This Row],[W Inner]]),Table13[[#This Row],[W Outer]],IF(AND(Table13[[#This Row],[W Inner]]&gt;0,Table13[[#This Row],[W Inner]]&lt;&gt;"0"),Table13[[#This Row],[W Inner]],Table13[[#This Row],[W Outer]]))</f>
        <v>6</v>
      </c>
      <c r="T530" s="86"/>
      <c r="U5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0" s="49">
        <f>IF(Table13[[#This Row],[Zamówienie - Ilosc SKU '[Szt']]]=0,0,MOD(Table13[[#This Row],[Zamówienie - Ilosc SKU '[Szt']]],Table13[[#This Row],[Min. Ilość Zam. Sku]])-0.5)</f>
        <v>0</v>
      </c>
      <c r="W530" s="31">
        <f>Table13[[#This Row],[Сena SKU Po Wszystkich Rabatach]]*U530</f>
        <v>0</v>
      </c>
      <c r="X530" s="33" t="str">
        <f>IF(Table13[[#This Row],[Zamówienie - Ilosc SKU '[Szt']]]=0,"Niezamówione produkty","Zamówione produkty")</f>
        <v>Niezamówione produkty</v>
      </c>
      <c r="Y530" s="34" t="s">
        <v>6204</v>
      </c>
      <c r="Z530" s="34">
        <v>72</v>
      </c>
      <c r="AA530" s="34">
        <v>576</v>
      </c>
      <c r="AB530" s="34">
        <v>1728</v>
      </c>
      <c r="AC530" s="34">
        <f>+Table13[[#This Row],[Na Palecie]]/Table13[[#This Row],[W Outer]]</f>
        <v>24</v>
      </c>
      <c r="AD530" s="34">
        <f>+Table13[[#This Row],[Na Palecie]]/Table13[[#This Row],[Na 
Warstwie]]</f>
        <v>3</v>
      </c>
      <c r="AE530" s="37" t="s">
        <v>1738</v>
      </c>
      <c r="AF530" s="37" t="s">
        <v>90</v>
      </c>
      <c r="AG530" s="37" t="s">
        <v>1739</v>
      </c>
      <c r="AH530" s="37" t="s">
        <v>1740</v>
      </c>
      <c r="AI530" s="37"/>
      <c r="AJ530" s="37" t="s">
        <v>6697</v>
      </c>
      <c r="AK530" s="37" t="s">
        <v>722</v>
      </c>
      <c r="AL530" s="37" t="str">
        <f>_xlfn.XLOOKUP(Table13[[#This Row],[Rabat Indywidualny]],'PC2 code'!A:A,'PC2 code'!B:B,0)</f>
        <v>00</v>
      </c>
    </row>
    <row r="531" spans="1:38" ht="15.75" customHeight="1" x14ac:dyDescent="0.35">
      <c r="A531" s="73" t="s">
        <v>5770</v>
      </c>
      <c r="B531" s="73" t="str">
        <f>TEXT(Table13[[#This Row],[Kod EAN 
(Sku)]],"0000000000000")</f>
        <v>3086123681538</v>
      </c>
      <c r="C531" s="78" t="str">
        <f>IF(AND(Table13[[#This Row],[Kod EAN 
(Szt)]]&lt;&gt;0,Table13[[#This Row],[Kod EAN 
(Szt)]]&lt;&gt;"0"),TEXT(Table13[[#This Row],[Kod EAN 
(Szt)]],"0000000000000"),"")</f>
        <v/>
      </c>
      <c r="D531" s="79" t="s">
        <v>1741</v>
      </c>
      <c r="E531" s="27" t="s">
        <v>7</v>
      </c>
      <c r="F531" s="28" t="s">
        <v>1593</v>
      </c>
      <c r="G531" s="29"/>
      <c r="H531" s="66">
        <v>31.16</v>
      </c>
      <c r="I531" s="67"/>
      <c r="J531" s="51">
        <f>Table13[[#This Row],[Cena Netto]]*(1-Table13[[#This Row],[Rabat Długoterminowy]])</f>
        <v>31.16</v>
      </c>
      <c r="K531" s="80">
        <f>IF(TRIM($D$8)='Payment Term'!A$1,1-(1-$D$9)*(1-2%),$D$9)</f>
        <v>0.25</v>
      </c>
      <c r="L531" s="35">
        <v>0.1</v>
      </c>
      <c r="M531" s="81">
        <f>1-(1-Table13[[#This Row],[Rabat Długoterminowy]])*(1-Table13[[#This Row],[Dodatkowy rabat kwartału (składany)]])</f>
        <v>9.9999999999999978E-2</v>
      </c>
      <c r="N531" s="52">
        <v>0</v>
      </c>
      <c r="O531" s="31">
        <f>ROUND(Table13[[#This Row],[Cena Netto Po Rabacie Długoterminowym]]*(1-Table13[[#This Row],[Rabat Podstawowy]])*(1-Table13[[#This Row],[Dodatkowy rabat kwartału (składany)]])*(1-Table13[[#This Row],[Rabat Indywidualny]]),2)</f>
        <v>21.03</v>
      </c>
      <c r="P531" s="31">
        <f>Table13[[#This Row],[Сena SKU Po Wszystkich Rabatach]]/Table13[[#This Row],[Szt/
Opak.]]</f>
        <v>1.7525000000000002</v>
      </c>
      <c r="Q531" s="94" t="s">
        <v>2444</v>
      </c>
      <c r="R531" s="36" t="s">
        <v>6204</v>
      </c>
      <c r="S531" s="91" t="str">
        <f>IF(ISERROR(Table13[[#This Row],[W Inner]]),Table13[[#This Row],[W Outer]],IF(AND(Table13[[#This Row],[W Inner]]&gt;0,Table13[[#This Row],[W Inner]]&lt;&gt;"0"),Table13[[#This Row],[W Inner]],Table13[[#This Row],[W Outer]]))</f>
        <v>6</v>
      </c>
      <c r="T531" s="86"/>
      <c r="U5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1" s="49">
        <f>IF(Table13[[#This Row],[Zamówienie - Ilosc SKU '[Szt']]]=0,0,MOD(Table13[[#This Row],[Zamówienie - Ilosc SKU '[Szt']]],Table13[[#This Row],[Min. Ilość Zam. Sku]])-0.5)</f>
        <v>0</v>
      </c>
      <c r="W531" s="31">
        <f>Table13[[#This Row],[Сena SKU Po Wszystkich Rabatach]]*U531</f>
        <v>0</v>
      </c>
      <c r="X531" s="33" t="str">
        <f>IF(Table13[[#This Row],[Zamówienie - Ilosc SKU '[Szt']]]=0,"Niezamówione produkty","Zamówione produkty")</f>
        <v>Niezamówione produkty</v>
      </c>
      <c r="Y531" s="34" t="s">
        <v>6204</v>
      </c>
      <c r="Z531" s="34">
        <v>72</v>
      </c>
      <c r="AA531" s="34">
        <v>576</v>
      </c>
      <c r="AB531" s="34">
        <v>1728</v>
      </c>
      <c r="AC531" s="34">
        <f>+Table13[[#This Row],[Na Palecie]]/Table13[[#This Row],[W Outer]]</f>
        <v>24</v>
      </c>
      <c r="AD531" s="34">
        <f>+Table13[[#This Row],[Na Palecie]]/Table13[[#This Row],[Na 
Warstwie]]</f>
        <v>3</v>
      </c>
      <c r="AE531" s="37" t="s">
        <v>1742</v>
      </c>
      <c r="AF531" s="37" t="s">
        <v>90</v>
      </c>
      <c r="AG531" s="37" t="s">
        <v>1743</v>
      </c>
      <c r="AH531" s="37" t="s">
        <v>1744</v>
      </c>
      <c r="AI531" s="37"/>
      <c r="AJ531" s="37" t="s">
        <v>6697</v>
      </c>
      <c r="AK531" s="37" t="s">
        <v>722</v>
      </c>
      <c r="AL531" s="37" t="str">
        <f>_xlfn.XLOOKUP(Table13[[#This Row],[Rabat Indywidualny]],'PC2 code'!A:A,'PC2 code'!B:B,0)</f>
        <v>00</v>
      </c>
    </row>
    <row r="532" spans="1:38" ht="15.75" customHeight="1" x14ac:dyDescent="0.35">
      <c r="A532" s="73" t="s">
        <v>5771</v>
      </c>
      <c r="B532" s="73" t="str">
        <f>TEXT(Table13[[#This Row],[Kod EAN 
(Sku)]],"0000000000000")</f>
        <v>3086123682115</v>
      </c>
      <c r="C532" s="78" t="str">
        <f>IF(AND(Table13[[#This Row],[Kod EAN 
(Szt)]]&lt;&gt;0,Table13[[#This Row],[Kod EAN 
(Szt)]]&lt;&gt;"0"),TEXT(Table13[[#This Row],[Kod EAN 
(Szt)]],"0000000000000"),"")</f>
        <v/>
      </c>
      <c r="D532" s="79" t="s">
        <v>1745</v>
      </c>
      <c r="E532" s="27" t="s">
        <v>7</v>
      </c>
      <c r="F532" s="28" t="s">
        <v>1593</v>
      </c>
      <c r="G532" s="29"/>
      <c r="H532" s="66">
        <v>31.16</v>
      </c>
      <c r="I532" s="67"/>
      <c r="J532" s="51">
        <f>Table13[[#This Row],[Cena Netto]]*(1-Table13[[#This Row],[Rabat Długoterminowy]])</f>
        <v>31.16</v>
      </c>
      <c r="K532" s="80">
        <f>IF(TRIM($D$8)='Payment Term'!A$1,1-(1-$D$9)*(1-2%),$D$9)</f>
        <v>0.25</v>
      </c>
      <c r="L532" s="35">
        <v>0.1</v>
      </c>
      <c r="M532" s="81">
        <f>1-(1-Table13[[#This Row],[Rabat Długoterminowy]])*(1-Table13[[#This Row],[Dodatkowy rabat kwartału (składany)]])</f>
        <v>9.9999999999999978E-2</v>
      </c>
      <c r="N532" s="52">
        <v>0</v>
      </c>
      <c r="O532" s="31">
        <f>ROUND(Table13[[#This Row],[Cena Netto Po Rabacie Długoterminowym]]*(1-Table13[[#This Row],[Rabat Podstawowy]])*(1-Table13[[#This Row],[Dodatkowy rabat kwartału (składany)]])*(1-Table13[[#This Row],[Rabat Indywidualny]]),2)</f>
        <v>21.03</v>
      </c>
      <c r="P532" s="31">
        <f>Table13[[#This Row],[Сena SKU Po Wszystkich Rabatach]]/Table13[[#This Row],[Szt/
Opak.]]</f>
        <v>1.7525000000000002</v>
      </c>
      <c r="Q532" s="94" t="s">
        <v>2444</v>
      </c>
      <c r="R532" s="36" t="s">
        <v>6200</v>
      </c>
      <c r="S532" s="91">
        <f>IF(ISERROR(Table13[[#This Row],[W Inner]]),Table13[[#This Row],[W Outer]],IF(AND(Table13[[#This Row],[W Inner]]&gt;0,Table13[[#This Row],[W Inner]]&lt;&gt;"0"),Table13[[#This Row],[W Inner]],Table13[[#This Row],[W Outer]]))</f>
        <v>10</v>
      </c>
      <c r="T532" s="86"/>
      <c r="U5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2" s="49">
        <f>IF(Table13[[#This Row],[Zamówienie - Ilosc SKU '[Szt']]]=0,0,MOD(Table13[[#This Row],[Zamówienie - Ilosc SKU '[Szt']]],Table13[[#This Row],[Min. Ilość Zam. Sku]])-0.5)</f>
        <v>0</v>
      </c>
      <c r="W532" s="31">
        <f>Table13[[#This Row],[Сena SKU Po Wszystkich Rabatach]]*U532</f>
        <v>0</v>
      </c>
      <c r="X532" s="33" t="str">
        <f>IF(Table13[[#This Row],[Zamówienie - Ilosc SKU '[Szt']]]=0,"Niezamówione produkty","Zamówione produkty")</f>
        <v>Niezamówione produkty</v>
      </c>
      <c r="Y532" s="34" t="s">
        <v>90</v>
      </c>
      <c r="Z532" s="34">
        <v>10</v>
      </c>
      <c r="AA532" s="34">
        <v>240</v>
      </c>
      <c r="AB532" s="34">
        <v>1920</v>
      </c>
      <c r="AC532" s="34">
        <f>+Table13[[#This Row],[Na Palecie]]/Table13[[#This Row],[W Outer]]</f>
        <v>192</v>
      </c>
      <c r="AD532" s="34">
        <f>+Table13[[#This Row],[Na Palecie]]/Table13[[#This Row],[Na 
Warstwie]]</f>
        <v>8</v>
      </c>
      <c r="AE532" s="37" t="s">
        <v>1746</v>
      </c>
      <c r="AF532" s="37" t="s">
        <v>90</v>
      </c>
      <c r="AG532" s="37" t="s">
        <v>1747</v>
      </c>
      <c r="AH532" s="37" t="s">
        <v>1748</v>
      </c>
      <c r="AI532" s="37"/>
      <c r="AJ532" s="37" t="s">
        <v>6697</v>
      </c>
      <c r="AK532" s="37" t="s">
        <v>722</v>
      </c>
      <c r="AL532" s="37" t="str">
        <f>_xlfn.XLOOKUP(Table13[[#This Row],[Rabat Indywidualny]],'PC2 code'!A:A,'PC2 code'!B:B,0)</f>
        <v>00</v>
      </c>
    </row>
    <row r="533" spans="1:38" ht="15.75" customHeight="1" x14ac:dyDescent="0.35">
      <c r="A533" s="73" t="s">
        <v>5772</v>
      </c>
      <c r="B533" s="73" t="str">
        <f>TEXT(Table13[[#This Row],[Kod EAN 
(Sku)]],"0000000000000")</f>
        <v>3086123499300</v>
      </c>
      <c r="C533" s="78" t="str">
        <f>IF(AND(Table13[[#This Row],[Kod EAN 
(Szt)]]&lt;&gt;0,Table13[[#This Row],[Kod EAN 
(Szt)]]&lt;&gt;"0"),TEXT(Table13[[#This Row],[Kod EAN 
(Szt)]],"0000000000000"),"")</f>
        <v/>
      </c>
      <c r="D533" s="79" t="s">
        <v>1749</v>
      </c>
      <c r="E533" s="27" t="s">
        <v>7</v>
      </c>
      <c r="F533" s="28" t="s">
        <v>1593</v>
      </c>
      <c r="G533" s="29"/>
      <c r="H533" s="66">
        <v>18.97</v>
      </c>
      <c r="I533" s="67">
        <v>0.15</v>
      </c>
      <c r="J533" s="51">
        <f>Table13[[#This Row],[Cena Netto]]*(1-Table13[[#This Row],[Rabat Długoterminowy]])</f>
        <v>16.124499999999998</v>
      </c>
      <c r="K533" s="80">
        <f>IF(TRIM($D$8)='Payment Term'!A$1,1-(1-$D$9)*(1-2%),$D$9)</f>
        <v>0.25</v>
      </c>
      <c r="L533" s="35">
        <v>0.1</v>
      </c>
      <c r="M533" s="81">
        <f>1-(1-Table13[[#This Row],[Rabat Długoterminowy]])*(1-Table13[[#This Row],[Dodatkowy rabat kwartału (składany)]])</f>
        <v>0.23499999999999999</v>
      </c>
      <c r="N533" s="52">
        <v>0</v>
      </c>
      <c r="O533" s="31">
        <f>ROUND(Table13[[#This Row],[Cena Netto Po Rabacie Długoterminowym]]*(1-Table13[[#This Row],[Rabat Podstawowy]])*(1-Table13[[#This Row],[Dodatkowy rabat kwartału (składany)]])*(1-Table13[[#This Row],[Rabat Indywidualny]]),2)</f>
        <v>10.88</v>
      </c>
      <c r="P533" s="31">
        <f>Table13[[#This Row],[Сena SKU Po Wszystkich Rabatach]]/Table13[[#This Row],[Szt/
Opak.]]</f>
        <v>0.90666666666666673</v>
      </c>
      <c r="Q533" s="94" t="s">
        <v>2444</v>
      </c>
      <c r="R533" s="36" t="s">
        <v>2444</v>
      </c>
      <c r="S533" s="91">
        <f>IF(ISERROR(Table13[[#This Row],[W Inner]]),Table13[[#This Row],[W Outer]],IF(AND(Table13[[#This Row],[W Inner]]&gt;0,Table13[[#This Row],[W Inner]]&lt;&gt;"0"),Table13[[#This Row],[W Inner]],Table13[[#This Row],[W Outer]]))</f>
        <v>12</v>
      </c>
      <c r="T533" s="86"/>
      <c r="U5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3" s="49">
        <f>IF(Table13[[#This Row],[Zamówienie - Ilosc SKU '[Szt']]]=0,0,MOD(Table13[[#This Row],[Zamówienie - Ilosc SKU '[Szt']]],Table13[[#This Row],[Min. Ilość Zam. Sku]])-0.5)</f>
        <v>0</v>
      </c>
      <c r="W533" s="31">
        <f>Table13[[#This Row],[Сena SKU Po Wszystkich Rabatach]]*U533</f>
        <v>0</v>
      </c>
      <c r="X533" s="33" t="str">
        <f>IF(Table13[[#This Row],[Zamówienie - Ilosc SKU '[Szt']]]=0,"Niezamówione produkty","Zamówione produkty")</f>
        <v>Niezamówione produkty</v>
      </c>
      <c r="Y533" s="34" t="s">
        <v>90</v>
      </c>
      <c r="Z533" s="34">
        <v>12</v>
      </c>
      <c r="AA533" s="34">
        <v>372</v>
      </c>
      <c r="AB533" s="34">
        <v>2232</v>
      </c>
      <c r="AC533" s="34">
        <f>+Table13[[#This Row],[Na Palecie]]/Table13[[#This Row],[W Outer]]</f>
        <v>186</v>
      </c>
      <c r="AD533" s="34">
        <f>+Table13[[#This Row],[Na Palecie]]/Table13[[#This Row],[Na 
Warstwie]]</f>
        <v>6</v>
      </c>
      <c r="AE533" s="37" t="s">
        <v>1750</v>
      </c>
      <c r="AF533" s="37" t="s">
        <v>90</v>
      </c>
      <c r="AG533" s="37" t="s">
        <v>1751</v>
      </c>
      <c r="AH533" s="37" t="s">
        <v>1752</v>
      </c>
      <c r="AI533" s="37"/>
      <c r="AJ533" s="37" t="s">
        <v>6697</v>
      </c>
      <c r="AK533" s="37" t="s">
        <v>722</v>
      </c>
      <c r="AL533" s="37" t="str">
        <f>_xlfn.XLOOKUP(Table13[[#This Row],[Rabat Indywidualny]],'PC2 code'!A:A,'PC2 code'!B:B,0)</f>
        <v>00</v>
      </c>
    </row>
    <row r="534" spans="1:38" ht="15.75" customHeight="1" x14ac:dyDescent="0.35">
      <c r="A534" s="73" t="s">
        <v>5773</v>
      </c>
      <c r="B534" s="73" t="str">
        <f>TEXT(Table13[[#This Row],[Kod EAN 
(Sku)]],"0000000000000")</f>
        <v>3086123499317</v>
      </c>
      <c r="C534" s="78" t="str">
        <f>IF(AND(Table13[[#This Row],[Kod EAN 
(Szt)]]&lt;&gt;0,Table13[[#This Row],[Kod EAN 
(Szt)]]&lt;&gt;"0"),TEXT(Table13[[#This Row],[Kod EAN 
(Szt)]],"0000000000000"),"")</f>
        <v/>
      </c>
      <c r="D534" s="79" t="s">
        <v>1753</v>
      </c>
      <c r="E534" s="27" t="s">
        <v>7</v>
      </c>
      <c r="F534" s="28" t="s">
        <v>1593</v>
      </c>
      <c r="G534" s="29"/>
      <c r="H534" s="66">
        <v>31.55</v>
      </c>
      <c r="I534" s="67">
        <v>0.15</v>
      </c>
      <c r="J534" s="51">
        <f>Table13[[#This Row],[Cena Netto]]*(1-Table13[[#This Row],[Rabat Długoterminowy]])</f>
        <v>26.817499999999999</v>
      </c>
      <c r="K534" s="80">
        <f>IF(TRIM($D$8)='Payment Term'!A$1,1-(1-$D$9)*(1-2%),$D$9)</f>
        <v>0.25</v>
      </c>
      <c r="L534" s="35">
        <v>0.1</v>
      </c>
      <c r="M534" s="81">
        <f>1-(1-Table13[[#This Row],[Rabat Długoterminowy]])*(1-Table13[[#This Row],[Dodatkowy rabat kwartału (składany)]])</f>
        <v>0.23499999999999999</v>
      </c>
      <c r="N534" s="52">
        <v>0</v>
      </c>
      <c r="O534" s="31">
        <f>ROUND(Table13[[#This Row],[Cena Netto Po Rabacie Długoterminowym]]*(1-Table13[[#This Row],[Rabat Podstawowy]])*(1-Table13[[#This Row],[Dodatkowy rabat kwartału (składany)]])*(1-Table13[[#This Row],[Rabat Indywidualny]]),2)</f>
        <v>18.100000000000001</v>
      </c>
      <c r="P534" s="31">
        <f>Table13[[#This Row],[Сena SKU Po Wszystkich Rabatach]]/Table13[[#This Row],[Szt/
Opak.]]</f>
        <v>0.75416666666666676</v>
      </c>
      <c r="Q534" s="94" t="s">
        <v>2468</v>
      </c>
      <c r="R534" s="36" t="s">
        <v>2444</v>
      </c>
      <c r="S534" s="91">
        <f>IF(ISERROR(Table13[[#This Row],[W Inner]]),Table13[[#This Row],[W Outer]],IF(AND(Table13[[#This Row],[W Inner]]&gt;0,Table13[[#This Row],[W Inner]]&lt;&gt;"0"),Table13[[#This Row],[W Inner]],Table13[[#This Row],[W Outer]]))</f>
        <v>12</v>
      </c>
      <c r="T534" s="86"/>
      <c r="U5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4" s="49">
        <f>IF(Table13[[#This Row],[Zamówienie - Ilosc SKU '[Szt']]]=0,0,MOD(Table13[[#This Row],[Zamówienie - Ilosc SKU '[Szt']]],Table13[[#This Row],[Min. Ilość Zam. Sku]])-0.5)</f>
        <v>0</v>
      </c>
      <c r="W534" s="31">
        <f>Table13[[#This Row],[Сena SKU Po Wszystkich Rabatach]]*U534</f>
        <v>0</v>
      </c>
      <c r="X534" s="33" t="str">
        <f>IF(Table13[[#This Row],[Zamówienie - Ilosc SKU '[Szt']]]=0,"Niezamówione produkty","Zamówione produkty")</f>
        <v>Niezamówione produkty</v>
      </c>
      <c r="Y534" s="34" t="s">
        <v>90</v>
      </c>
      <c r="Z534" s="34">
        <v>12</v>
      </c>
      <c r="AA534" s="34">
        <v>192</v>
      </c>
      <c r="AB534" s="34">
        <v>1152</v>
      </c>
      <c r="AC534" s="34">
        <f>+Table13[[#This Row],[Na Palecie]]/Table13[[#This Row],[W Outer]]</f>
        <v>96</v>
      </c>
      <c r="AD534" s="34">
        <f>+Table13[[#This Row],[Na Palecie]]/Table13[[#This Row],[Na 
Warstwie]]</f>
        <v>6</v>
      </c>
      <c r="AE534" s="37" t="s">
        <v>1754</v>
      </c>
      <c r="AF534" s="37" t="s">
        <v>90</v>
      </c>
      <c r="AG534" s="37" t="s">
        <v>1755</v>
      </c>
      <c r="AH534" s="37" t="s">
        <v>1756</v>
      </c>
      <c r="AI534" s="37"/>
      <c r="AJ534" s="37" t="s">
        <v>6697</v>
      </c>
      <c r="AK534" s="37" t="s">
        <v>722</v>
      </c>
      <c r="AL534" s="37" t="str">
        <f>_xlfn.XLOOKUP(Table13[[#This Row],[Rabat Indywidualny]],'PC2 code'!A:A,'PC2 code'!B:B,0)</f>
        <v>00</v>
      </c>
    </row>
    <row r="535" spans="1:38" ht="15.75" customHeight="1" x14ac:dyDescent="0.35">
      <c r="A535" s="73" t="s">
        <v>5774</v>
      </c>
      <c r="B535" s="73" t="str">
        <f>TEXT(Table13[[#This Row],[Kod EAN 
(Sku)]],"0000000000000")</f>
        <v>3086123655140</v>
      </c>
      <c r="C535" s="78" t="str">
        <f>IF(AND(Table13[[#This Row],[Kod EAN 
(Szt)]]&lt;&gt;0,Table13[[#This Row],[Kod EAN 
(Szt)]]&lt;&gt;"0"),TEXT(Table13[[#This Row],[Kod EAN 
(Szt)]],"0000000000000"),"")</f>
        <v/>
      </c>
      <c r="D535" s="79" t="s">
        <v>1757</v>
      </c>
      <c r="E535" s="27" t="s">
        <v>7</v>
      </c>
      <c r="F535" s="28" t="s">
        <v>1593</v>
      </c>
      <c r="G535" s="29"/>
      <c r="H535" s="66">
        <v>35.58</v>
      </c>
      <c r="I535" s="67">
        <v>0.15</v>
      </c>
      <c r="J535" s="51">
        <f>Table13[[#This Row],[Cena Netto]]*(1-Table13[[#This Row],[Rabat Długoterminowy]])</f>
        <v>30.242999999999999</v>
      </c>
      <c r="K535" s="80">
        <f>IF(TRIM($D$8)='Payment Term'!A$1,1-(1-$D$9)*(1-2%),$D$9)</f>
        <v>0.25</v>
      </c>
      <c r="L535" s="35">
        <v>0.1</v>
      </c>
      <c r="M535" s="81">
        <f>1-(1-Table13[[#This Row],[Rabat Długoterminowy]])*(1-Table13[[#This Row],[Dodatkowy rabat kwartału (składany)]])</f>
        <v>0.23499999999999999</v>
      </c>
      <c r="N535" s="52">
        <v>0</v>
      </c>
      <c r="O535" s="31">
        <f>ROUND(Table13[[#This Row],[Cena Netto Po Rabacie Długoterminowym]]*(1-Table13[[#This Row],[Rabat Podstawowy]])*(1-Table13[[#This Row],[Dodatkowy rabat kwartału (składany)]])*(1-Table13[[#This Row],[Rabat Indywidualny]]),2)</f>
        <v>20.41</v>
      </c>
      <c r="P535" s="31">
        <f>Table13[[#This Row],[Сena SKU Po Wszystkich Rabatach]]/Table13[[#This Row],[Szt/
Opak.]]</f>
        <v>1.7008333333333334</v>
      </c>
      <c r="Q535" s="94" t="s">
        <v>2444</v>
      </c>
      <c r="R535" s="36" t="s">
        <v>2440</v>
      </c>
      <c r="S535" s="91">
        <f>IF(ISERROR(Table13[[#This Row],[W Inner]]),Table13[[#This Row],[W Outer]],IF(AND(Table13[[#This Row],[W Inner]]&gt;0,Table13[[#This Row],[W Inner]]&lt;&gt;"0"),Table13[[#This Row],[W Inner]],Table13[[#This Row],[W Outer]]))</f>
        <v>10</v>
      </c>
      <c r="T535" s="86"/>
      <c r="U5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5" s="49">
        <f>IF(Table13[[#This Row],[Zamówienie - Ilosc SKU '[Szt']]]=0,0,MOD(Table13[[#This Row],[Zamówienie - Ilosc SKU '[Szt']]],Table13[[#This Row],[Min. Ilość Zam. Sku]])-0.5)</f>
        <v>0</v>
      </c>
      <c r="W535" s="31">
        <f>Table13[[#This Row],[Сena SKU Po Wszystkich Rabatach]]*U535</f>
        <v>0</v>
      </c>
      <c r="X535" s="33" t="str">
        <f>IF(Table13[[#This Row],[Zamówienie - Ilosc SKU '[Szt']]]=0,"Niezamówione produkty","Zamówione produkty")</f>
        <v>Niezamówione produkty</v>
      </c>
      <c r="Y535" s="34" t="s">
        <v>90</v>
      </c>
      <c r="Z535" s="34">
        <v>10</v>
      </c>
      <c r="AA535" s="34">
        <v>120</v>
      </c>
      <c r="AB535" s="34">
        <v>720</v>
      </c>
      <c r="AC535" s="34">
        <f>+Table13[[#This Row],[Na Palecie]]/Table13[[#This Row],[W Outer]]</f>
        <v>72</v>
      </c>
      <c r="AD535" s="34">
        <f>+Table13[[#This Row],[Na Palecie]]/Table13[[#This Row],[Na 
Warstwie]]</f>
        <v>6</v>
      </c>
      <c r="AE535" s="37" t="s">
        <v>1758</v>
      </c>
      <c r="AF535" s="37" t="s">
        <v>90</v>
      </c>
      <c r="AG535" s="37" t="s">
        <v>1759</v>
      </c>
      <c r="AH535" s="37" t="s">
        <v>1760</v>
      </c>
      <c r="AI535" s="37"/>
      <c r="AJ535" s="37" t="s">
        <v>6697</v>
      </c>
      <c r="AK535" s="37" t="s">
        <v>722</v>
      </c>
      <c r="AL535" s="37" t="str">
        <f>_xlfn.XLOOKUP(Table13[[#This Row],[Rabat Indywidualny]],'PC2 code'!A:A,'PC2 code'!B:B,0)</f>
        <v>00</v>
      </c>
    </row>
    <row r="536" spans="1:38" ht="15.75" customHeight="1" x14ac:dyDescent="0.35">
      <c r="A536" s="73" t="s">
        <v>5775</v>
      </c>
      <c r="B536" s="73" t="str">
        <f>TEXT(Table13[[#This Row],[Kod EAN 
(Sku)]],"0000000000000")</f>
        <v>3086123655157</v>
      </c>
      <c r="C536" s="78" t="str">
        <f>IF(AND(Table13[[#This Row],[Kod EAN 
(Szt)]]&lt;&gt;0,Table13[[#This Row],[Kod EAN 
(Szt)]]&lt;&gt;"0"),TEXT(Table13[[#This Row],[Kod EAN 
(Szt)]],"0000000000000"),"")</f>
        <v/>
      </c>
      <c r="D536" s="79" t="s">
        <v>1761</v>
      </c>
      <c r="E536" s="27" t="s">
        <v>7</v>
      </c>
      <c r="F536" s="28" t="s">
        <v>1593</v>
      </c>
      <c r="G536" s="29"/>
      <c r="H536" s="66">
        <v>60.51</v>
      </c>
      <c r="I536" s="67">
        <v>0.15</v>
      </c>
      <c r="J536" s="51">
        <f>Table13[[#This Row],[Cena Netto]]*(1-Table13[[#This Row],[Rabat Długoterminowy]])</f>
        <v>51.433499999999995</v>
      </c>
      <c r="K536" s="80">
        <f>IF(TRIM($D$8)='Payment Term'!A$1,1-(1-$D$9)*(1-2%),$D$9)</f>
        <v>0.25</v>
      </c>
      <c r="L536" s="35">
        <v>0.1</v>
      </c>
      <c r="M536" s="81">
        <f>1-(1-Table13[[#This Row],[Rabat Długoterminowy]])*(1-Table13[[#This Row],[Dodatkowy rabat kwartału (składany)]])</f>
        <v>0.23499999999999999</v>
      </c>
      <c r="N536" s="52">
        <v>0</v>
      </c>
      <c r="O536" s="31">
        <f>ROUND(Table13[[#This Row],[Cena Netto Po Rabacie Długoterminowym]]*(1-Table13[[#This Row],[Rabat Podstawowy]])*(1-Table13[[#This Row],[Dodatkowy rabat kwartału (składany)]])*(1-Table13[[#This Row],[Rabat Indywidualny]]),2)</f>
        <v>34.72</v>
      </c>
      <c r="P536" s="31">
        <f>Table13[[#This Row],[Сena SKU Po Wszystkich Rabatach]]/Table13[[#This Row],[Szt/
Opak.]]</f>
        <v>1.4466666666666665</v>
      </c>
      <c r="Q536" s="94" t="s">
        <v>2468</v>
      </c>
      <c r="R536" s="36" t="s">
        <v>2440</v>
      </c>
      <c r="S536" s="91">
        <f>IF(ISERROR(Table13[[#This Row],[W Inner]]),Table13[[#This Row],[W Outer]],IF(AND(Table13[[#This Row],[W Inner]]&gt;0,Table13[[#This Row],[W Inner]]&lt;&gt;"0"),Table13[[#This Row],[W Inner]],Table13[[#This Row],[W Outer]]))</f>
        <v>10</v>
      </c>
      <c r="T536" s="86"/>
      <c r="U5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6" s="49">
        <f>IF(Table13[[#This Row],[Zamówienie - Ilosc SKU '[Szt']]]=0,0,MOD(Table13[[#This Row],[Zamówienie - Ilosc SKU '[Szt']]],Table13[[#This Row],[Min. Ilość Zam. Sku]])-0.5)</f>
        <v>0</v>
      </c>
      <c r="W536" s="31">
        <f>Table13[[#This Row],[Сena SKU Po Wszystkich Rabatach]]*U536</f>
        <v>0</v>
      </c>
      <c r="X536" s="33" t="str">
        <f>IF(Table13[[#This Row],[Zamówienie - Ilosc SKU '[Szt']]]=0,"Niezamówione produkty","Zamówione produkty")</f>
        <v>Niezamówione produkty</v>
      </c>
      <c r="Y536" s="34" t="s">
        <v>90</v>
      </c>
      <c r="Z536" s="34">
        <v>10</v>
      </c>
      <c r="AA536" s="34">
        <v>120</v>
      </c>
      <c r="AB536" s="34">
        <v>720</v>
      </c>
      <c r="AC536" s="34">
        <f>+Table13[[#This Row],[Na Palecie]]/Table13[[#This Row],[W Outer]]</f>
        <v>72</v>
      </c>
      <c r="AD536" s="34">
        <f>+Table13[[#This Row],[Na Palecie]]/Table13[[#This Row],[Na 
Warstwie]]</f>
        <v>6</v>
      </c>
      <c r="AE536" s="37" t="s">
        <v>1762</v>
      </c>
      <c r="AF536" s="37" t="s">
        <v>90</v>
      </c>
      <c r="AG536" s="37" t="s">
        <v>1763</v>
      </c>
      <c r="AH536" s="37" t="s">
        <v>1764</v>
      </c>
      <c r="AI536" s="37"/>
      <c r="AJ536" s="37" t="s">
        <v>6697</v>
      </c>
      <c r="AK536" s="37" t="s">
        <v>722</v>
      </c>
      <c r="AL536" s="37" t="str">
        <f>_xlfn.XLOOKUP(Table13[[#This Row],[Rabat Indywidualny]],'PC2 code'!A:A,'PC2 code'!B:B,0)</f>
        <v>00</v>
      </c>
    </row>
    <row r="537" spans="1:38" ht="15.75" customHeight="1" x14ac:dyDescent="0.35">
      <c r="A537" s="73" t="s">
        <v>5776</v>
      </c>
      <c r="B537" s="73" t="str">
        <f>TEXT(Table13[[#This Row],[Kod EAN 
(Sku)]],"0000000000000")</f>
        <v>3086123499157</v>
      </c>
      <c r="C537" s="78" t="str">
        <f>IF(AND(Table13[[#This Row],[Kod EAN 
(Szt)]]&lt;&gt;0,Table13[[#This Row],[Kod EAN 
(Szt)]]&lt;&gt;"0"),TEXT(Table13[[#This Row],[Kod EAN 
(Szt)]],"0000000000000"),"")</f>
        <v/>
      </c>
      <c r="D537" s="79" t="s">
        <v>1765</v>
      </c>
      <c r="E537" s="27" t="s">
        <v>7</v>
      </c>
      <c r="F537" s="28" t="s">
        <v>1593</v>
      </c>
      <c r="G537" s="29"/>
      <c r="H537" s="66">
        <v>17.12</v>
      </c>
      <c r="I537" s="67">
        <v>0.2</v>
      </c>
      <c r="J537" s="51">
        <f>Table13[[#This Row],[Cena Netto]]*(1-Table13[[#This Row],[Rabat Długoterminowy]])</f>
        <v>13.696000000000002</v>
      </c>
      <c r="K537" s="80">
        <f>IF(TRIM($D$8)='Payment Term'!A$1,1-(1-$D$9)*(1-2%),$D$9)</f>
        <v>0.25</v>
      </c>
      <c r="L537" s="35">
        <v>0.1</v>
      </c>
      <c r="M537" s="81">
        <f>1-(1-Table13[[#This Row],[Rabat Długoterminowy]])*(1-Table13[[#This Row],[Dodatkowy rabat kwartału (składany)]])</f>
        <v>0.27999999999999992</v>
      </c>
      <c r="N537" s="52">
        <v>0</v>
      </c>
      <c r="O537" s="31">
        <f>ROUND(Table13[[#This Row],[Cena Netto Po Rabacie Długoterminowym]]*(1-Table13[[#This Row],[Rabat Podstawowy]])*(1-Table13[[#This Row],[Dodatkowy rabat kwartału (składany)]])*(1-Table13[[#This Row],[Rabat Indywidualny]]),2)</f>
        <v>9.24</v>
      </c>
      <c r="P537" s="31">
        <f>Table13[[#This Row],[Сena SKU Po Wszystkich Rabatach]]/Table13[[#This Row],[Szt/
Opak.]]</f>
        <v>0.77</v>
      </c>
      <c r="Q537" s="94" t="s">
        <v>2444</v>
      </c>
      <c r="R537" s="36" t="s">
        <v>2444</v>
      </c>
      <c r="S537" s="91" t="str">
        <f>IF(ISERROR(Table13[[#This Row],[W Inner]]),Table13[[#This Row],[W Outer]],IF(AND(Table13[[#This Row],[W Inner]]&gt;0,Table13[[#This Row],[W Inner]]&lt;&gt;"0"),Table13[[#This Row],[W Inner]],Table13[[#This Row],[W Outer]]))</f>
        <v>12</v>
      </c>
      <c r="T537" s="86"/>
      <c r="U5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7" s="49">
        <f>IF(Table13[[#This Row],[Zamówienie - Ilosc SKU '[Szt']]]=0,0,MOD(Table13[[#This Row],[Zamówienie - Ilosc SKU '[Szt']]],Table13[[#This Row],[Min. Ilość Zam. Sku]])-0.5)</f>
        <v>0</v>
      </c>
      <c r="W537" s="31">
        <f>Table13[[#This Row],[Сena SKU Po Wszystkich Rabatach]]*U537</f>
        <v>0</v>
      </c>
      <c r="X537" s="33" t="str">
        <f>IF(Table13[[#This Row],[Zamówienie - Ilosc SKU '[Szt']]]=0,"Niezamówione produkty","Zamówione produkty")</f>
        <v>Niezamówione produkty</v>
      </c>
      <c r="Y537" s="34" t="s">
        <v>2444</v>
      </c>
      <c r="Z537" s="34">
        <v>144</v>
      </c>
      <c r="AA537" s="34">
        <v>720</v>
      </c>
      <c r="AB537" s="34">
        <v>2880</v>
      </c>
      <c r="AC537" s="34">
        <f>+Table13[[#This Row],[Na Palecie]]/Table13[[#This Row],[W Outer]]</f>
        <v>20</v>
      </c>
      <c r="AD537" s="34">
        <f>+Table13[[#This Row],[Na Palecie]]/Table13[[#This Row],[Na 
Warstwie]]</f>
        <v>4</v>
      </c>
      <c r="AE537" s="37" t="s">
        <v>1766</v>
      </c>
      <c r="AF537" s="37" t="s">
        <v>90</v>
      </c>
      <c r="AG537" s="37" t="s">
        <v>1767</v>
      </c>
      <c r="AH537" s="37" t="s">
        <v>1768</v>
      </c>
      <c r="AI537" s="37"/>
      <c r="AJ537" s="37" t="s">
        <v>6709</v>
      </c>
      <c r="AK537" s="37" t="s">
        <v>548</v>
      </c>
      <c r="AL537" s="37" t="str">
        <f>_xlfn.XLOOKUP(Table13[[#This Row],[Rabat Indywidualny]],'PC2 code'!A:A,'PC2 code'!B:B,0)</f>
        <v>00</v>
      </c>
    </row>
    <row r="538" spans="1:38" ht="15.75" customHeight="1" x14ac:dyDescent="0.35">
      <c r="A538" s="73" t="s">
        <v>5777</v>
      </c>
      <c r="B538" s="73" t="str">
        <f>TEXT(Table13[[#This Row],[Kod EAN 
(Sku)]],"0000000000000")</f>
        <v>3086123499164</v>
      </c>
      <c r="C538" s="78" t="str">
        <f>IF(AND(Table13[[#This Row],[Kod EAN 
(Szt)]]&lt;&gt;0,Table13[[#This Row],[Kod EAN 
(Szt)]]&lt;&gt;"0"),TEXT(Table13[[#This Row],[Kod EAN 
(Szt)]],"0000000000000"),"")</f>
        <v/>
      </c>
      <c r="D538" s="79" t="s">
        <v>1769</v>
      </c>
      <c r="E538" s="27" t="s">
        <v>7</v>
      </c>
      <c r="F538" s="28" t="s">
        <v>1593</v>
      </c>
      <c r="G538" s="29"/>
      <c r="H538" s="66">
        <v>25.82</v>
      </c>
      <c r="I538" s="67">
        <v>0.2</v>
      </c>
      <c r="J538" s="51">
        <f>Table13[[#This Row],[Cena Netto]]*(1-Table13[[#This Row],[Rabat Długoterminowy]])</f>
        <v>20.656000000000002</v>
      </c>
      <c r="K538" s="80">
        <f>IF(TRIM($D$8)='Payment Term'!A$1,1-(1-$D$9)*(1-2%),$D$9)</f>
        <v>0.25</v>
      </c>
      <c r="L538" s="35">
        <v>0.1</v>
      </c>
      <c r="M538" s="81">
        <f>1-(1-Table13[[#This Row],[Rabat Długoterminowy]])*(1-Table13[[#This Row],[Dodatkowy rabat kwartału (składany)]])</f>
        <v>0.27999999999999992</v>
      </c>
      <c r="N538" s="52">
        <v>0</v>
      </c>
      <c r="O538" s="31">
        <f>ROUND(Table13[[#This Row],[Cena Netto Po Rabacie Długoterminowym]]*(1-Table13[[#This Row],[Rabat Podstawowy]])*(1-Table13[[#This Row],[Dodatkowy rabat kwartału (składany)]])*(1-Table13[[#This Row],[Rabat Indywidualny]]),2)</f>
        <v>13.94</v>
      </c>
      <c r="P538" s="31">
        <f>Table13[[#This Row],[Сena SKU Po Wszystkich Rabatach]]/Table13[[#This Row],[Szt/
Opak.]]</f>
        <v>0.58083333333333331</v>
      </c>
      <c r="Q538" s="94" t="s">
        <v>2468</v>
      </c>
      <c r="R538" s="36" t="s">
        <v>2456</v>
      </c>
      <c r="S538" s="91">
        <f>IF(ISERROR(Table13[[#This Row],[W Inner]]),Table13[[#This Row],[W Outer]],IF(AND(Table13[[#This Row],[W Inner]]&gt;0,Table13[[#This Row],[W Inner]]&lt;&gt;"0"),Table13[[#This Row],[W Inner]],Table13[[#This Row],[W Outer]]))</f>
        <v>18</v>
      </c>
      <c r="T538" s="86"/>
      <c r="U5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8" s="49">
        <f>IF(Table13[[#This Row],[Zamówienie - Ilosc SKU '[Szt']]]=0,0,MOD(Table13[[#This Row],[Zamówienie - Ilosc SKU '[Szt']]],Table13[[#This Row],[Min. Ilość Zam. Sku]])-0.5)</f>
        <v>0</v>
      </c>
      <c r="W538" s="31">
        <f>Table13[[#This Row],[Сena SKU Po Wszystkich Rabatach]]*U538</f>
        <v>0</v>
      </c>
      <c r="X538" s="33" t="str">
        <f>IF(Table13[[#This Row],[Zamówienie - Ilosc SKU '[Szt']]]=0,"Niezamówione produkty","Zamówione produkty")</f>
        <v>Niezamówione produkty</v>
      </c>
      <c r="Y538" s="34" t="s">
        <v>90</v>
      </c>
      <c r="Z538" s="34">
        <v>18</v>
      </c>
      <c r="AA538" s="34">
        <v>360</v>
      </c>
      <c r="AB538" s="34">
        <v>1800</v>
      </c>
      <c r="AC538" s="34">
        <f>+Table13[[#This Row],[Na Palecie]]/Table13[[#This Row],[W Outer]]</f>
        <v>100</v>
      </c>
      <c r="AD538" s="34">
        <f>+Table13[[#This Row],[Na Palecie]]/Table13[[#This Row],[Na 
Warstwie]]</f>
        <v>5</v>
      </c>
      <c r="AE538" s="37" t="s">
        <v>1770</v>
      </c>
      <c r="AF538" s="37" t="s">
        <v>90</v>
      </c>
      <c r="AG538" s="37" t="s">
        <v>1771</v>
      </c>
      <c r="AH538" s="37" t="s">
        <v>1772</v>
      </c>
      <c r="AI538" s="37"/>
      <c r="AJ538" s="37" t="s">
        <v>6709</v>
      </c>
      <c r="AK538" s="37" t="s">
        <v>548</v>
      </c>
      <c r="AL538" s="37" t="str">
        <f>_xlfn.XLOOKUP(Table13[[#This Row],[Rabat Indywidualny]],'PC2 code'!A:A,'PC2 code'!B:B,0)</f>
        <v>00</v>
      </c>
    </row>
    <row r="539" spans="1:38" ht="15.75" customHeight="1" x14ac:dyDescent="0.35">
      <c r="A539" s="73" t="s">
        <v>5778</v>
      </c>
      <c r="B539" s="73" t="str">
        <f>TEXT(Table13[[#This Row],[Kod EAN 
(Sku)]],"0000000000000")</f>
        <v>3086123651968</v>
      </c>
      <c r="C539" s="78" t="str">
        <f>IF(AND(Table13[[#This Row],[Kod EAN 
(Szt)]]&lt;&gt;0,Table13[[#This Row],[Kod EAN 
(Szt)]]&lt;&gt;"0"),TEXT(Table13[[#This Row],[Kod EAN 
(Szt)]],"0000000000000"),"")</f>
        <v/>
      </c>
      <c r="D539" s="79" t="s">
        <v>1773</v>
      </c>
      <c r="E539" s="27" t="s">
        <v>7</v>
      </c>
      <c r="F539" s="28" t="s">
        <v>1593</v>
      </c>
      <c r="G539" s="29"/>
      <c r="H539" s="66">
        <v>25.94</v>
      </c>
      <c r="I539" s="67">
        <v>0.2</v>
      </c>
      <c r="J539" s="51">
        <f>Table13[[#This Row],[Cena Netto]]*(1-Table13[[#This Row],[Rabat Długoterminowy]])</f>
        <v>20.752000000000002</v>
      </c>
      <c r="K539" s="80">
        <f>IF(TRIM($D$8)='Payment Term'!A$1,1-(1-$D$9)*(1-2%),$D$9)</f>
        <v>0.25</v>
      </c>
      <c r="L539" s="35">
        <v>0.1</v>
      </c>
      <c r="M539" s="81">
        <f>1-(1-Table13[[#This Row],[Rabat Długoterminowy]])*(1-Table13[[#This Row],[Dodatkowy rabat kwartału (składany)]])</f>
        <v>0.27999999999999992</v>
      </c>
      <c r="N539" s="52">
        <v>0</v>
      </c>
      <c r="O539" s="31">
        <f>ROUND(Table13[[#This Row],[Cena Netto Po Rabacie Długoterminowym]]*(1-Table13[[#This Row],[Rabat Podstawowy]])*(1-Table13[[#This Row],[Dodatkowy rabat kwartału (składany)]])*(1-Table13[[#This Row],[Rabat Indywidualny]]),2)</f>
        <v>14.01</v>
      </c>
      <c r="P539" s="31">
        <f>Table13[[#This Row],[Сena SKU Po Wszystkich Rabatach]]/Table13[[#This Row],[Szt/
Opak.]]</f>
        <v>1.1675</v>
      </c>
      <c r="Q539" s="94" t="s">
        <v>2444</v>
      </c>
      <c r="R539" s="36" t="s">
        <v>2444</v>
      </c>
      <c r="S539" s="91" t="str">
        <f>IF(ISERROR(Table13[[#This Row],[W Inner]]),Table13[[#This Row],[W Outer]],IF(AND(Table13[[#This Row],[W Inner]]&gt;0,Table13[[#This Row],[W Inner]]&lt;&gt;"0"),Table13[[#This Row],[W Inner]],Table13[[#This Row],[W Outer]]))</f>
        <v>12</v>
      </c>
      <c r="T539" s="86"/>
      <c r="U5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39" s="49">
        <f>IF(Table13[[#This Row],[Zamówienie - Ilosc SKU '[Szt']]]=0,0,MOD(Table13[[#This Row],[Zamówienie - Ilosc SKU '[Szt']]],Table13[[#This Row],[Min. Ilość Zam. Sku]])-0.5)</f>
        <v>0</v>
      </c>
      <c r="W539" s="31">
        <f>Table13[[#This Row],[Сena SKU Po Wszystkich Rabatach]]*U539</f>
        <v>0</v>
      </c>
      <c r="X539" s="33" t="str">
        <f>IF(Table13[[#This Row],[Zamówienie - Ilosc SKU '[Szt']]]=0,"Niezamówione produkty","Zamówione produkty")</f>
        <v>Niezamówione produkty</v>
      </c>
      <c r="Y539" s="34" t="s">
        <v>2444</v>
      </c>
      <c r="Z539" s="34">
        <v>144</v>
      </c>
      <c r="AA539" s="34">
        <v>1152</v>
      </c>
      <c r="AB539" s="34">
        <v>3456</v>
      </c>
      <c r="AC539" s="34">
        <f>+Table13[[#This Row],[Na Palecie]]/Table13[[#This Row],[W Outer]]</f>
        <v>24</v>
      </c>
      <c r="AD539" s="34">
        <f>+Table13[[#This Row],[Na Palecie]]/Table13[[#This Row],[Na 
Warstwie]]</f>
        <v>3</v>
      </c>
      <c r="AE539" s="37" t="s">
        <v>1774</v>
      </c>
      <c r="AF539" s="37" t="s">
        <v>90</v>
      </c>
      <c r="AG539" s="37" t="s">
        <v>1775</v>
      </c>
      <c r="AH539" s="37" t="s">
        <v>1776</v>
      </c>
      <c r="AI539" s="37"/>
      <c r="AJ539" s="37" t="s">
        <v>6709</v>
      </c>
      <c r="AK539" s="37" t="s">
        <v>1652</v>
      </c>
      <c r="AL539" s="37" t="str">
        <f>_xlfn.XLOOKUP(Table13[[#This Row],[Rabat Indywidualny]],'PC2 code'!A:A,'PC2 code'!B:B,0)</f>
        <v>00</v>
      </c>
    </row>
    <row r="540" spans="1:38" ht="15.75" customHeight="1" x14ac:dyDescent="0.35">
      <c r="A540" s="73" t="s">
        <v>5779</v>
      </c>
      <c r="B540" s="73" t="str">
        <f>TEXT(Table13[[#This Row],[Kod EAN 
(Sku)]],"0000000000000")</f>
        <v>3086123653207</v>
      </c>
      <c r="C540" s="78" t="str">
        <f>IF(AND(Table13[[#This Row],[Kod EAN 
(Szt)]]&lt;&gt;0,Table13[[#This Row],[Kod EAN 
(Szt)]]&lt;&gt;"0"),TEXT(Table13[[#This Row],[Kod EAN 
(Szt)]],"0000000000000"),"")</f>
        <v/>
      </c>
      <c r="D540" s="79" t="s">
        <v>1777</v>
      </c>
      <c r="E540" s="27" t="s">
        <v>7</v>
      </c>
      <c r="F540" s="28" t="s">
        <v>1593</v>
      </c>
      <c r="G540" s="29"/>
      <c r="H540" s="66">
        <v>44.29</v>
      </c>
      <c r="I540" s="67">
        <v>0.2</v>
      </c>
      <c r="J540" s="51">
        <f>Table13[[#This Row],[Cena Netto]]*(1-Table13[[#This Row],[Rabat Długoterminowy]])</f>
        <v>35.432000000000002</v>
      </c>
      <c r="K540" s="80">
        <f>IF(TRIM($D$8)='Payment Term'!A$1,1-(1-$D$9)*(1-2%),$D$9)</f>
        <v>0.25</v>
      </c>
      <c r="L540" s="35">
        <v>0.1</v>
      </c>
      <c r="M540" s="81">
        <f>1-(1-Table13[[#This Row],[Rabat Długoterminowy]])*(1-Table13[[#This Row],[Dodatkowy rabat kwartału (składany)]])</f>
        <v>0.27999999999999992</v>
      </c>
      <c r="N540" s="52">
        <v>0</v>
      </c>
      <c r="O540" s="31">
        <f>ROUND(Table13[[#This Row],[Cena Netto Po Rabacie Długoterminowym]]*(1-Table13[[#This Row],[Rabat Podstawowy]])*(1-Table13[[#This Row],[Dodatkowy rabat kwartału (składany)]])*(1-Table13[[#This Row],[Rabat Indywidualny]]),2)</f>
        <v>23.92</v>
      </c>
      <c r="P540" s="31">
        <f>Table13[[#This Row],[Сena SKU Po Wszystkich Rabatach]]/Table13[[#This Row],[Szt/
Opak.]]</f>
        <v>0.9966666666666667</v>
      </c>
      <c r="Q540" s="94" t="s">
        <v>2468</v>
      </c>
      <c r="R540" s="36" t="s">
        <v>6204</v>
      </c>
      <c r="S540" s="91" t="str">
        <f>IF(ISERROR(Table13[[#This Row],[W Inner]]),Table13[[#This Row],[W Outer]],IF(AND(Table13[[#This Row],[W Inner]]&gt;0,Table13[[#This Row],[W Inner]]&lt;&gt;"0"),Table13[[#This Row],[W Inner]],Table13[[#This Row],[W Outer]]))</f>
        <v>6</v>
      </c>
      <c r="T540" s="86"/>
      <c r="U5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0" s="49">
        <f>IF(Table13[[#This Row],[Zamówienie - Ilosc SKU '[Szt']]]=0,0,MOD(Table13[[#This Row],[Zamówienie - Ilosc SKU '[Szt']]],Table13[[#This Row],[Min. Ilość Zam. Sku]])-0.5)</f>
        <v>0</v>
      </c>
      <c r="W540" s="31">
        <f>Table13[[#This Row],[Сena SKU Po Wszystkich Rabatach]]*U540</f>
        <v>0</v>
      </c>
      <c r="X540" s="33" t="str">
        <f>IF(Table13[[#This Row],[Zamówienie - Ilosc SKU '[Szt']]]=0,"Niezamówione produkty","Zamówione produkty")</f>
        <v>Niezamówione produkty</v>
      </c>
      <c r="Y540" s="34" t="s">
        <v>6204</v>
      </c>
      <c r="Z540" s="34">
        <v>72</v>
      </c>
      <c r="AA540" s="34">
        <v>432</v>
      </c>
      <c r="AB540" s="34">
        <v>2160</v>
      </c>
      <c r="AC540" s="34">
        <f>+Table13[[#This Row],[Na Palecie]]/Table13[[#This Row],[W Outer]]</f>
        <v>30</v>
      </c>
      <c r="AD540" s="34">
        <f>+Table13[[#This Row],[Na Palecie]]/Table13[[#This Row],[Na 
Warstwie]]</f>
        <v>5</v>
      </c>
      <c r="AE540" s="37" t="s">
        <v>1778</v>
      </c>
      <c r="AF540" s="37" t="s">
        <v>90</v>
      </c>
      <c r="AG540" s="37" t="s">
        <v>1779</v>
      </c>
      <c r="AH540" s="37" t="s">
        <v>1780</v>
      </c>
      <c r="AI540" s="37"/>
      <c r="AJ540" s="37" t="s">
        <v>6709</v>
      </c>
      <c r="AK540" s="37" t="s">
        <v>1652</v>
      </c>
      <c r="AL540" s="37" t="str">
        <f>_xlfn.XLOOKUP(Table13[[#This Row],[Rabat Indywidualny]],'PC2 code'!A:A,'PC2 code'!B:B,0)</f>
        <v>00</v>
      </c>
    </row>
    <row r="541" spans="1:38" ht="15.75" customHeight="1" x14ac:dyDescent="0.35">
      <c r="A541" s="73" t="s">
        <v>5780</v>
      </c>
      <c r="B541" s="73" t="str">
        <f>TEXT(Table13[[#This Row],[Kod EAN 
(Sku)]],"0000000000000")</f>
        <v>3086123708877</v>
      </c>
      <c r="C541" s="78" t="str">
        <f>IF(AND(Table13[[#This Row],[Kod EAN 
(Szt)]]&lt;&gt;0,Table13[[#This Row],[Kod EAN 
(Szt)]]&lt;&gt;"0"),TEXT(Table13[[#This Row],[Kod EAN 
(Szt)]],"0000000000000"),"")</f>
        <v/>
      </c>
      <c r="D541" s="79" t="s">
        <v>1781</v>
      </c>
      <c r="E541" s="27" t="s">
        <v>7</v>
      </c>
      <c r="F541" s="28" t="s">
        <v>1593</v>
      </c>
      <c r="G541" s="29"/>
      <c r="H541" s="66">
        <v>73.11</v>
      </c>
      <c r="I541" s="67">
        <v>0.2</v>
      </c>
      <c r="J541" s="51">
        <f>Table13[[#This Row],[Cena Netto]]*(1-Table13[[#This Row],[Rabat Długoterminowy]])</f>
        <v>58.488</v>
      </c>
      <c r="K541" s="80">
        <f>IF(TRIM($D$8)='Payment Term'!A$1,1-(1-$D$9)*(1-2%),$D$9)</f>
        <v>0.25</v>
      </c>
      <c r="L541" s="35">
        <v>0.1</v>
      </c>
      <c r="M541" s="81">
        <f>1-(1-Table13[[#This Row],[Rabat Długoterminowy]])*(1-Table13[[#This Row],[Dodatkowy rabat kwartału (składany)]])</f>
        <v>0.27999999999999992</v>
      </c>
      <c r="N541" s="52">
        <v>0</v>
      </c>
      <c r="O541" s="31">
        <f>ROUND(Table13[[#This Row],[Cena Netto Po Rabacie Długoterminowym]]*(1-Table13[[#This Row],[Rabat Podstawowy]])*(1-Table13[[#This Row],[Dodatkowy rabat kwartału (składany)]])*(1-Table13[[#This Row],[Rabat Indywidualny]]),2)</f>
        <v>39.479999999999997</v>
      </c>
      <c r="P541" s="31">
        <f>Table13[[#This Row],[Сena SKU Po Wszystkich Rabatach]]/Table13[[#This Row],[Szt/
Opak.]]</f>
        <v>1.0966666666666667</v>
      </c>
      <c r="Q541" s="94" t="s">
        <v>2492</v>
      </c>
      <c r="R541" s="36" t="s">
        <v>2440</v>
      </c>
      <c r="S541" s="91" t="str">
        <f>IF(ISERROR(Table13[[#This Row],[W Inner]]),Table13[[#This Row],[W Outer]],IF(AND(Table13[[#This Row],[W Inner]]&gt;0,Table13[[#This Row],[W Inner]]&lt;&gt;"0"),Table13[[#This Row],[W Inner]],Table13[[#This Row],[W Outer]]))</f>
        <v>10</v>
      </c>
      <c r="T541" s="86"/>
      <c r="U5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1" s="49">
        <f>IF(Table13[[#This Row],[Zamówienie - Ilosc SKU '[Szt']]]=0,0,MOD(Table13[[#This Row],[Zamówienie - Ilosc SKU '[Szt']]],Table13[[#This Row],[Min. Ilość Zam. Sku]])-0.5)</f>
        <v>0</v>
      </c>
      <c r="W541" s="31">
        <f>Table13[[#This Row],[Сena SKU Po Wszystkich Rabatach]]*U541</f>
        <v>0</v>
      </c>
      <c r="X541" s="33" t="str">
        <f>IF(Table13[[#This Row],[Zamówienie - Ilosc SKU '[Szt']]]=0,"Niezamówione produkty","Zamówione produkty")</f>
        <v>Niezamówione produkty</v>
      </c>
      <c r="Y541" s="34" t="s">
        <v>2440</v>
      </c>
      <c r="Z541" s="34">
        <v>20</v>
      </c>
      <c r="AA541" s="34">
        <v>120</v>
      </c>
      <c r="AB541" s="34">
        <v>480</v>
      </c>
      <c r="AC541" s="34">
        <f>+Table13[[#This Row],[Na Palecie]]/Table13[[#This Row],[W Outer]]</f>
        <v>24</v>
      </c>
      <c r="AD541" s="34">
        <f>+Table13[[#This Row],[Na Palecie]]/Table13[[#This Row],[Na 
Warstwie]]</f>
        <v>4</v>
      </c>
      <c r="AE541" s="37" t="s">
        <v>1782</v>
      </c>
      <c r="AF541" s="37" t="s">
        <v>90</v>
      </c>
      <c r="AG541" s="37" t="s">
        <v>1783</v>
      </c>
      <c r="AH541" s="37" t="s">
        <v>1784</v>
      </c>
      <c r="AI541" s="37"/>
      <c r="AJ541" s="37" t="s">
        <v>6709</v>
      </c>
      <c r="AK541" s="37" t="s">
        <v>1652</v>
      </c>
      <c r="AL541" s="37" t="str">
        <f>_xlfn.XLOOKUP(Table13[[#This Row],[Rabat Indywidualny]],'PC2 code'!A:A,'PC2 code'!B:B,0)</f>
        <v>00</v>
      </c>
    </row>
    <row r="542" spans="1:38" ht="15.75" customHeight="1" x14ac:dyDescent="0.35">
      <c r="A542" s="73" t="s">
        <v>5781</v>
      </c>
      <c r="B542" s="73" t="str">
        <f>TEXT(Table13[[#This Row],[Kod EAN 
(Sku)]],"0000000000000")</f>
        <v>3086123717190</v>
      </c>
      <c r="C542" s="78" t="str">
        <f>IF(AND(Table13[[#This Row],[Kod EAN 
(Szt)]]&lt;&gt;0,Table13[[#This Row],[Kod EAN 
(Szt)]]&lt;&gt;"0"),TEXT(Table13[[#This Row],[Kod EAN 
(Szt)]],"0000000000000"),"")</f>
        <v/>
      </c>
      <c r="D542" s="79" t="s">
        <v>1785</v>
      </c>
      <c r="E542" s="27" t="s">
        <v>7</v>
      </c>
      <c r="F542" s="28" t="s">
        <v>1593</v>
      </c>
      <c r="G542" s="29"/>
      <c r="H542" s="66">
        <v>25.94</v>
      </c>
      <c r="I542" s="67">
        <v>0.2</v>
      </c>
      <c r="J542" s="51">
        <f>Table13[[#This Row],[Cena Netto]]*(1-Table13[[#This Row],[Rabat Długoterminowy]])</f>
        <v>20.752000000000002</v>
      </c>
      <c r="K542" s="80">
        <f>IF(TRIM($D$8)='Payment Term'!A$1,1-(1-$D$9)*(1-2%),$D$9)</f>
        <v>0.25</v>
      </c>
      <c r="L542" s="35">
        <v>0.1</v>
      </c>
      <c r="M542" s="81">
        <f>1-(1-Table13[[#This Row],[Rabat Długoterminowy]])*(1-Table13[[#This Row],[Dodatkowy rabat kwartału (składany)]])</f>
        <v>0.27999999999999992</v>
      </c>
      <c r="N542" s="52">
        <v>0</v>
      </c>
      <c r="O542" s="31">
        <f>ROUND(Table13[[#This Row],[Cena Netto Po Rabacie Długoterminowym]]*(1-Table13[[#This Row],[Rabat Podstawowy]])*(1-Table13[[#This Row],[Dodatkowy rabat kwartału (składany)]])*(1-Table13[[#This Row],[Rabat Indywidualny]]),2)</f>
        <v>14.01</v>
      </c>
      <c r="P542" s="31">
        <f>Table13[[#This Row],[Сena SKU Po Wszystkich Rabatach]]/Table13[[#This Row],[Szt/
Opak.]]</f>
        <v>1.1675</v>
      </c>
      <c r="Q542" s="94" t="s">
        <v>2444</v>
      </c>
      <c r="R542" s="36" t="s">
        <v>2444</v>
      </c>
      <c r="S542" s="91" t="str">
        <f>IF(ISERROR(Table13[[#This Row],[W Inner]]),Table13[[#This Row],[W Outer]],IF(AND(Table13[[#This Row],[W Inner]]&gt;0,Table13[[#This Row],[W Inner]]&lt;&gt;"0"),Table13[[#This Row],[W Inner]],Table13[[#This Row],[W Outer]]))</f>
        <v>12</v>
      </c>
      <c r="T542" s="86"/>
      <c r="U5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2" s="49">
        <f>IF(Table13[[#This Row],[Zamówienie - Ilosc SKU '[Szt']]]=0,0,MOD(Table13[[#This Row],[Zamówienie - Ilosc SKU '[Szt']]],Table13[[#This Row],[Min. Ilość Zam. Sku]])-0.5)</f>
        <v>0</v>
      </c>
      <c r="W542" s="31">
        <f>Table13[[#This Row],[Сena SKU Po Wszystkich Rabatach]]*U542</f>
        <v>0</v>
      </c>
      <c r="X542" s="33" t="str">
        <f>IF(Table13[[#This Row],[Zamówienie - Ilosc SKU '[Szt']]]=0,"Niezamówione produkty","Zamówione produkty")</f>
        <v>Niezamówione produkty</v>
      </c>
      <c r="Y542" s="34" t="s">
        <v>2444</v>
      </c>
      <c r="Z542" s="34">
        <v>144</v>
      </c>
      <c r="AA542" s="34">
        <v>1152</v>
      </c>
      <c r="AB542" s="34">
        <v>3456</v>
      </c>
      <c r="AC542" s="34">
        <f>+Table13[[#This Row],[Na Palecie]]/Table13[[#This Row],[W Outer]]</f>
        <v>24</v>
      </c>
      <c r="AD542" s="34">
        <f>+Table13[[#This Row],[Na Palecie]]/Table13[[#This Row],[Na 
Warstwie]]</f>
        <v>3</v>
      </c>
      <c r="AE542" s="37" t="s">
        <v>1786</v>
      </c>
      <c r="AF542" s="37" t="s">
        <v>90</v>
      </c>
      <c r="AG542" s="37" t="s">
        <v>1787</v>
      </c>
      <c r="AH542" s="37" t="s">
        <v>1788</v>
      </c>
      <c r="AI542" s="37"/>
      <c r="AJ542" s="37" t="s">
        <v>6709</v>
      </c>
      <c r="AK542" s="37" t="s">
        <v>1652</v>
      </c>
      <c r="AL542" s="37" t="str">
        <f>_xlfn.XLOOKUP(Table13[[#This Row],[Rabat Indywidualny]],'PC2 code'!A:A,'PC2 code'!B:B,0)</f>
        <v>00</v>
      </c>
    </row>
    <row r="543" spans="1:38" ht="15.75" customHeight="1" x14ac:dyDescent="0.35">
      <c r="A543" s="73" t="s">
        <v>5782</v>
      </c>
      <c r="B543" s="73" t="str">
        <f>TEXT(Table13[[#This Row],[Kod EAN 
(Sku)]],"0000000000000")</f>
        <v>3086123717206</v>
      </c>
      <c r="C543" s="78" t="str">
        <f>IF(AND(Table13[[#This Row],[Kod EAN 
(Szt)]]&lt;&gt;0,Table13[[#This Row],[Kod EAN 
(Szt)]]&lt;&gt;"0"),TEXT(Table13[[#This Row],[Kod EAN 
(Szt)]],"0000000000000"),"")</f>
        <v/>
      </c>
      <c r="D543" s="79" t="s">
        <v>1789</v>
      </c>
      <c r="E543" s="27" t="s">
        <v>7</v>
      </c>
      <c r="F543" s="28" t="s">
        <v>1593</v>
      </c>
      <c r="G543" s="29"/>
      <c r="H543" s="66">
        <v>44.29</v>
      </c>
      <c r="I543" s="67">
        <v>0.2</v>
      </c>
      <c r="J543" s="51">
        <f>Table13[[#This Row],[Cena Netto]]*(1-Table13[[#This Row],[Rabat Długoterminowy]])</f>
        <v>35.432000000000002</v>
      </c>
      <c r="K543" s="80">
        <f>IF(TRIM($D$8)='Payment Term'!A$1,1-(1-$D$9)*(1-2%),$D$9)</f>
        <v>0.25</v>
      </c>
      <c r="L543" s="35">
        <v>0.1</v>
      </c>
      <c r="M543" s="81">
        <f>1-(1-Table13[[#This Row],[Rabat Długoterminowy]])*(1-Table13[[#This Row],[Dodatkowy rabat kwartału (składany)]])</f>
        <v>0.27999999999999992</v>
      </c>
      <c r="N543" s="52">
        <v>0</v>
      </c>
      <c r="O543" s="31">
        <f>ROUND(Table13[[#This Row],[Cena Netto Po Rabacie Długoterminowym]]*(1-Table13[[#This Row],[Rabat Podstawowy]])*(1-Table13[[#This Row],[Dodatkowy rabat kwartału (składany)]])*(1-Table13[[#This Row],[Rabat Indywidualny]]),2)</f>
        <v>23.92</v>
      </c>
      <c r="P543" s="31">
        <f>Table13[[#This Row],[Сena SKU Po Wszystkich Rabatach]]/Table13[[#This Row],[Szt/
Opak.]]</f>
        <v>0.9966666666666667</v>
      </c>
      <c r="Q543" s="94" t="s">
        <v>2468</v>
      </c>
      <c r="R543" s="36" t="s">
        <v>6204</v>
      </c>
      <c r="S543" s="91" t="str">
        <f>IF(ISERROR(Table13[[#This Row],[W Inner]]),Table13[[#This Row],[W Outer]],IF(AND(Table13[[#This Row],[W Inner]]&gt;0,Table13[[#This Row],[W Inner]]&lt;&gt;"0"),Table13[[#This Row],[W Inner]],Table13[[#This Row],[W Outer]]))</f>
        <v>6</v>
      </c>
      <c r="T543" s="86"/>
      <c r="U5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3" s="49">
        <f>IF(Table13[[#This Row],[Zamówienie - Ilosc SKU '[Szt']]]=0,0,MOD(Table13[[#This Row],[Zamówienie - Ilosc SKU '[Szt']]],Table13[[#This Row],[Min. Ilość Zam. Sku]])-0.5)</f>
        <v>0</v>
      </c>
      <c r="W543" s="31">
        <f>Table13[[#This Row],[Сena SKU Po Wszystkich Rabatach]]*U543</f>
        <v>0</v>
      </c>
      <c r="X543" s="33" t="str">
        <f>IF(Table13[[#This Row],[Zamówienie - Ilosc SKU '[Szt']]]=0,"Niezamówione produkty","Zamówione produkty")</f>
        <v>Niezamówione produkty</v>
      </c>
      <c r="Y543" s="34" t="s">
        <v>6204</v>
      </c>
      <c r="Z543" s="34">
        <v>72</v>
      </c>
      <c r="AA543" s="34">
        <v>432</v>
      </c>
      <c r="AB543" s="34">
        <v>2160</v>
      </c>
      <c r="AC543" s="34">
        <f>+Table13[[#This Row],[Na Palecie]]/Table13[[#This Row],[W Outer]]</f>
        <v>30</v>
      </c>
      <c r="AD543" s="34">
        <f>+Table13[[#This Row],[Na Palecie]]/Table13[[#This Row],[Na 
Warstwie]]</f>
        <v>5</v>
      </c>
      <c r="AE543" s="37" t="s">
        <v>1790</v>
      </c>
      <c r="AF543" s="37" t="s">
        <v>90</v>
      </c>
      <c r="AG543" s="37" t="s">
        <v>1791</v>
      </c>
      <c r="AH543" s="37" t="s">
        <v>1792</v>
      </c>
      <c r="AI543" s="37"/>
      <c r="AJ543" s="37" t="s">
        <v>6709</v>
      </c>
      <c r="AK543" s="37" t="s">
        <v>1652</v>
      </c>
      <c r="AL543" s="37" t="str">
        <f>_xlfn.XLOOKUP(Table13[[#This Row],[Rabat Indywidualny]],'PC2 code'!A:A,'PC2 code'!B:B,0)</f>
        <v>00</v>
      </c>
    </row>
    <row r="544" spans="1:38" ht="15.75" customHeight="1" x14ac:dyDescent="0.35">
      <c r="A544" s="73" t="s">
        <v>1916</v>
      </c>
      <c r="B544" s="73" t="str">
        <f>TEXT(Table13[[#This Row],[Kod EAN 
(Sku)]],"0000000000000")</f>
        <v>3086123632332</v>
      </c>
      <c r="C544" s="78" t="str">
        <f>IF(AND(Table13[[#This Row],[Kod EAN 
(Szt)]]&lt;&gt;0,Table13[[#This Row],[Kod EAN 
(Szt)]]&lt;&gt;"0"),TEXT(Table13[[#This Row],[Kod EAN 
(Szt)]],"0000000000000"),"")</f>
        <v/>
      </c>
      <c r="D544" s="79" t="s">
        <v>1917</v>
      </c>
      <c r="E544" s="27" t="s">
        <v>7</v>
      </c>
      <c r="F544" s="28" t="s">
        <v>89</v>
      </c>
      <c r="G544" s="29"/>
      <c r="H544" s="66">
        <v>112.94</v>
      </c>
      <c r="I544" s="67"/>
      <c r="J544" s="51">
        <f>Table13[[#This Row],[Cena Netto]]*(1-Table13[[#This Row],[Rabat Długoterminowy]])</f>
        <v>112.94</v>
      </c>
      <c r="K544" s="80">
        <f>IF(TRIM($D$8)='Payment Term'!A$1,1-(1-$D$9)*(1-2%),$D$9)</f>
        <v>0.25</v>
      </c>
      <c r="L544" s="35"/>
      <c r="M544" s="81">
        <f>1-(1-Table13[[#This Row],[Rabat Długoterminowy]])*(1-Table13[[#This Row],[Dodatkowy rabat kwartału (składany)]])</f>
        <v>0</v>
      </c>
      <c r="N544" s="52">
        <v>0</v>
      </c>
      <c r="O544" s="31">
        <f>ROUND(Table13[[#This Row],[Cena Netto Po Rabacie Długoterminowym]]*(1-Table13[[#This Row],[Rabat Podstawowy]])*(1-Table13[[#This Row],[Dodatkowy rabat kwartału (składany)]])*(1-Table13[[#This Row],[Rabat Indywidualny]]),2)</f>
        <v>84.71</v>
      </c>
      <c r="P544" s="31">
        <f>Table13[[#This Row],[Сena SKU Po Wszystkich Rabatach]]/Table13[[#This Row],[Szt/
Opak.]]</f>
        <v>1.9252272727272726</v>
      </c>
      <c r="Q544" s="94" t="s">
        <v>2508</v>
      </c>
      <c r="R544" s="36" t="s">
        <v>6200</v>
      </c>
      <c r="S544" s="91">
        <f>IF(ISERROR(Table13[[#This Row],[W Inner]]),Table13[[#This Row],[W Outer]],IF(AND(Table13[[#This Row],[W Inner]]&gt;0,Table13[[#This Row],[W Inner]]&lt;&gt;"0"),Table13[[#This Row],[W Inner]],Table13[[#This Row],[W Outer]]))</f>
        <v>8</v>
      </c>
      <c r="T544" s="86"/>
      <c r="U5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4" s="49">
        <f>IF(Table13[[#This Row],[Zamówienie - Ilosc SKU '[Szt']]]=0,0,MOD(Table13[[#This Row],[Zamówienie - Ilosc SKU '[Szt']]],Table13[[#This Row],[Min. Ilość Zam. Sku]])-0.5)</f>
        <v>0</v>
      </c>
      <c r="W544" s="31">
        <f>Table13[[#This Row],[Сena SKU Po Wszystkich Rabatach]]*U544</f>
        <v>0</v>
      </c>
      <c r="X544" s="33" t="str">
        <f>IF(Table13[[#This Row],[Zamówienie - Ilosc SKU '[Szt']]]=0,"Niezamówione produkty","Zamówione produkty")</f>
        <v>Niezamówione produkty</v>
      </c>
      <c r="Y544" s="34" t="s">
        <v>90</v>
      </c>
      <c r="Z544" s="34">
        <v>8</v>
      </c>
      <c r="AA544" s="34">
        <v>80</v>
      </c>
      <c r="AB544" s="34">
        <v>400</v>
      </c>
      <c r="AC544" s="34">
        <f>+Table13[[#This Row],[Na Palecie]]/Table13[[#This Row],[W Outer]]</f>
        <v>50</v>
      </c>
      <c r="AD544" s="34">
        <f>+Table13[[#This Row],[Na Palecie]]/Table13[[#This Row],[Na 
Warstwie]]</f>
        <v>5</v>
      </c>
      <c r="AE544" s="37" t="s">
        <v>1918</v>
      </c>
      <c r="AF544" s="37" t="s">
        <v>90</v>
      </c>
      <c r="AG544" s="37" t="s">
        <v>1919</v>
      </c>
      <c r="AH544" s="37" t="s">
        <v>1920</v>
      </c>
      <c r="AI544" s="37"/>
      <c r="AJ544" s="37" t="s">
        <v>6706</v>
      </c>
      <c r="AK544" s="37" t="s">
        <v>722</v>
      </c>
      <c r="AL544" s="37" t="str">
        <f>_xlfn.XLOOKUP(Table13[[#This Row],[Rabat Indywidualny]],'PC2 code'!A:A,'PC2 code'!B:B,0)</f>
        <v>00</v>
      </c>
    </row>
    <row r="545" spans="1:38" ht="15.75" customHeight="1" x14ac:dyDescent="0.35">
      <c r="A545" s="73" t="s">
        <v>5783</v>
      </c>
      <c r="B545" s="73" t="str">
        <f>TEXT(Table13[[#This Row],[Kod EAN 
(Sku)]],"0000000000000")</f>
        <v>3086123714397</v>
      </c>
      <c r="C545" s="78" t="str">
        <f>IF(AND(Table13[[#This Row],[Kod EAN 
(Szt)]]&lt;&gt;0,Table13[[#This Row],[Kod EAN 
(Szt)]]&lt;&gt;"0"),TEXT(Table13[[#This Row],[Kod EAN 
(Szt)]],"0000000000000"),"")</f>
        <v/>
      </c>
      <c r="D545" s="79" t="s">
        <v>1793</v>
      </c>
      <c r="E545" s="27" t="s">
        <v>7</v>
      </c>
      <c r="F545" s="28" t="s">
        <v>89</v>
      </c>
      <c r="G545" s="29"/>
      <c r="H545" s="66">
        <v>90.34</v>
      </c>
      <c r="I545" s="67"/>
      <c r="J545" s="51">
        <f>Table13[[#This Row],[Cena Netto]]*(1-Table13[[#This Row],[Rabat Długoterminowy]])</f>
        <v>90.34</v>
      </c>
      <c r="K545" s="80">
        <f>IF(TRIM($D$8)='Payment Term'!A$1,1-(1-$D$9)*(1-2%),$D$9)</f>
        <v>0.25</v>
      </c>
      <c r="L545" s="35"/>
      <c r="M545" s="81">
        <f>1-(1-Table13[[#This Row],[Rabat Długoterminowy]])*(1-Table13[[#This Row],[Dodatkowy rabat kwartału (składany)]])</f>
        <v>0</v>
      </c>
      <c r="N545" s="52">
        <v>0</v>
      </c>
      <c r="O545" s="31">
        <f>ROUND(Table13[[#This Row],[Cena Netto Po Rabacie Długoterminowym]]*(1-Table13[[#This Row],[Rabat Podstawowy]])*(1-Table13[[#This Row],[Dodatkowy rabat kwartału (składany)]])*(1-Table13[[#This Row],[Rabat Indywidualny]]),2)</f>
        <v>67.760000000000005</v>
      </c>
      <c r="P545" s="31">
        <f>Table13[[#This Row],[Сena SKU Po Wszystkich Rabatach]]/Table13[[#This Row],[Szt/
Opak.]]</f>
        <v>3.3880000000000003</v>
      </c>
      <c r="Q545" s="94" t="s">
        <v>2460</v>
      </c>
      <c r="R545" s="36" t="s">
        <v>6200</v>
      </c>
      <c r="S545" s="91">
        <f>IF(ISERROR(Table13[[#This Row],[W Inner]]),Table13[[#This Row],[W Outer]],IF(AND(Table13[[#This Row],[W Inner]]&gt;0,Table13[[#This Row],[W Inner]]&lt;&gt;"0"),Table13[[#This Row],[W Inner]],Table13[[#This Row],[W Outer]]))</f>
        <v>10</v>
      </c>
      <c r="T545" s="86"/>
      <c r="U5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5" s="49">
        <f>IF(Table13[[#This Row],[Zamówienie - Ilosc SKU '[Szt']]]=0,0,MOD(Table13[[#This Row],[Zamówienie - Ilosc SKU '[Szt']]],Table13[[#This Row],[Min. Ilość Zam. Sku]])-0.5)</f>
        <v>0</v>
      </c>
      <c r="W545" s="31">
        <f>Table13[[#This Row],[Сena SKU Po Wszystkich Rabatach]]*U545</f>
        <v>0</v>
      </c>
      <c r="X545" s="33" t="str">
        <f>IF(Table13[[#This Row],[Zamówienie - Ilosc SKU '[Szt']]]=0,"Niezamówione produkty","Zamówione produkty")</f>
        <v>Niezamówione produkty</v>
      </c>
      <c r="Y545" s="34" t="s">
        <v>90</v>
      </c>
      <c r="Z545" s="34">
        <v>10</v>
      </c>
      <c r="AA545" s="34">
        <v>80</v>
      </c>
      <c r="AB545" s="34">
        <v>320</v>
      </c>
      <c r="AC545" s="34">
        <f>+Table13[[#This Row],[Na Palecie]]/Table13[[#This Row],[W Outer]]</f>
        <v>32</v>
      </c>
      <c r="AD545" s="34">
        <f>+Table13[[#This Row],[Na Palecie]]/Table13[[#This Row],[Na 
Warstwie]]</f>
        <v>4</v>
      </c>
      <c r="AE545" s="37" t="s">
        <v>1794</v>
      </c>
      <c r="AF545" s="37" t="s">
        <v>90</v>
      </c>
      <c r="AG545" s="37" t="s">
        <v>1795</v>
      </c>
      <c r="AH545" s="37" t="s">
        <v>1796</v>
      </c>
      <c r="AI545" s="37"/>
      <c r="AJ545" s="37" t="s">
        <v>6706</v>
      </c>
      <c r="AK545" s="37" t="s">
        <v>722</v>
      </c>
      <c r="AL545" s="37" t="str">
        <f>_xlfn.XLOOKUP(Table13[[#This Row],[Rabat Indywidualny]],'PC2 code'!A:A,'PC2 code'!B:B,0)</f>
        <v>00</v>
      </c>
    </row>
    <row r="546" spans="1:38" ht="15.75" customHeight="1" x14ac:dyDescent="0.35">
      <c r="A546" s="73" t="s">
        <v>1906</v>
      </c>
      <c r="B546" s="73" t="str">
        <f>TEXT(Table13[[#This Row],[Kod EAN 
(Sku)]],"0000000000000")</f>
        <v>3086123715318</v>
      </c>
      <c r="C546" s="78" t="str">
        <f>IF(AND(Table13[[#This Row],[Kod EAN 
(Szt)]]&lt;&gt;0,Table13[[#This Row],[Kod EAN 
(Szt)]]&lt;&gt;"0"),TEXT(Table13[[#This Row],[Kod EAN 
(Szt)]],"0000000000000"),"")</f>
        <v/>
      </c>
      <c r="D546" s="79" t="s">
        <v>1907</v>
      </c>
      <c r="E546" s="27" t="s">
        <v>7</v>
      </c>
      <c r="F546" s="28" t="s">
        <v>89</v>
      </c>
      <c r="G546" s="29"/>
      <c r="H546" s="66">
        <v>98.42</v>
      </c>
      <c r="I546" s="67"/>
      <c r="J546" s="51">
        <f>Table13[[#This Row],[Cena Netto]]*(1-Table13[[#This Row],[Rabat Długoterminowy]])</f>
        <v>98.42</v>
      </c>
      <c r="K546" s="80">
        <f>IF(TRIM($D$8)='Payment Term'!A$1,1-(1-$D$9)*(1-2%),$D$9)</f>
        <v>0.25</v>
      </c>
      <c r="L546" s="35"/>
      <c r="M546" s="81">
        <f>1-(1-Table13[[#This Row],[Rabat Długoterminowy]])*(1-Table13[[#This Row],[Dodatkowy rabat kwartału (składany)]])</f>
        <v>0</v>
      </c>
      <c r="N546" s="52">
        <v>0</v>
      </c>
      <c r="O546" s="31">
        <f>ROUND(Table13[[#This Row],[Cena Netto Po Rabacie Długoterminowym]]*(1-Table13[[#This Row],[Rabat Podstawowy]])*(1-Table13[[#This Row],[Dodatkowy rabat kwartału (składany)]])*(1-Table13[[#This Row],[Rabat Indywidualny]]),2)</f>
        <v>73.819999999999993</v>
      </c>
      <c r="P546" s="31">
        <f>Table13[[#This Row],[Сena SKU Po Wszystkich Rabatach]]/Table13[[#This Row],[Szt/
Opak.]]</f>
        <v>3.355454545454545</v>
      </c>
      <c r="Q546" s="94" t="s">
        <v>2464</v>
      </c>
      <c r="R546" s="36" t="s">
        <v>2440</v>
      </c>
      <c r="S546" s="91">
        <f>IF(ISERROR(Table13[[#This Row],[W Inner]]),Table13[[#This Row],[W Outer]],IF(AND(Table13[[#This Row],[W Inner]]&gt;0,Table13[[#This Row],[W Inner]]&lt;&gt;"0"),Table13[[#This Row],[W Inner]],Table13[[#This Row],[W Outer]]))</f>
        <v>10</v>
      </c>
      <c r="T546" s="86"/>
      <c r="U5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6" s="49">
        <f>IF(Table13[[#This Row],[Zamówienie - Ilosc SKU '[Szt']]]=0,0,MOD(Table13[[#This Row],[Zamówienie - Ilosc SKU '[Szt']]],Table13[[#This Row],[Min. Ilość Zam. Sku]])-0.5)</f>
        <v>0</v>
      </c>
      <c r="W546" s="31">
        <f>Table13[[#This Row],[Сena SKU Po Wszystkich Rabatach]]*U546</f>
        <v>0</v>
      </c>
      <c r="X546" s="33" t="str">
        <f>IF(Table13[[#This Row],[Zamówienie - Ilosc SKU '[Szt']]]=0,"Niezamówione produkty","Zamówione produkty")</f>
        <v>Niezamówione produkty</v>
      </c>
      <c r="Y546" s="34" t="s">
        <v>90</v>
      </c>
      <c r="Z546" s="34">
        <v>10</v>
      </c>
      <c r="AA546" s="34">
        <v>80</v>
      </c>
      <c r="AB546" s="34">
        <v>320</v>
      </c>
      <c r="AC546" s="34">
        <f>+Table13[[#This Row],[Na Palecie]]/Table13[[#This Row],[W Outer]]</f>
        <v>32</v>
      </c>
      <c r="AD546" s="34">
        <f>+Table13[[#This Row],[Na Palecie]]/Table13[[#This Row],[Na 
Warstwie]]</f>
        <v>4</v>
      </c>
      <c r="AE546" s="37" t="s">
        <v>1908</v>
      </c>
      <c r="AF546" s="37" t="s">
        <v>90</v>
      </c>
      <c r="AG546" s="37" t="s">
        <v>1909</v>
      </c>
      <c r="AH546" s="37" t="s">
        <v>1910</v>
      </c>
      <c r="AI546" s="37"/>
      <c r="AJ546" s="37" t="s">
        <v>6706</v>
      </c>
      <c r="AK546" s="37" t="s">
        <v>722</v>
      </c>
      <c r="AL546" s="37" t="str">
        <f>_xlfn.XLOOKUP(Table13[[#This Row],[Rabat Indywidualny]],'PC2 code'!A:A,'PC2 code'!B:B,0)</f>
        <v>00</v>
      </c>
    </row>
    <row r="547" spans="1:38" ht="15.75" customHeight="1" x14ac:dyDescent="0.35">
      <c r="A547" s="73" t="s">
        <v>1901</v>
      </c>
      <c r="B547" s="73" t="str">
        <f>TEXT(Table13[[#This Row],[Kod EAN 
(Sku)]],"0000000000000")</f>
        <v>3086123714328</v>
      </c>
      <c r="C547" s="78" t="str">
        <f>IF(AND(Table13[[#This Row],[Kod EAN 
(Szt)]]&lt;&gt;0,Table13[[#This Row],[Kod EAN 
(Szt)]]&lt;&gt;"0"),TEXT(Table13[[#This Row],[Kod EAN 
(Szt)]],"0000000000000"),"")</f>
        <v/>
      </c>
      <c r="D547" s="79" t="s">
        <v>1902</v>
      </c>
      <c r="E547" s="27" t="s">
        <v>7</v>
      </c>
      <c r="F547" s="28" t="s">
        <v>89</v>
      </c>
      <c r="G547" s="29"/>
      <c r="H547" s="66">
        <v>104.64</v>
      </c>
      <c r="I547" s="67"/>
      <c r="J547" s="51">
        <f>Table13[[#This Row],[Cena Netto]]*(1-Table13[[#This Row],[Rabat Długoterminowy]])</f>
        <v>104.64</v>
      </c>
      <c r="K547" s="80">
        <f>IF(TRIM($D$8)='Payment Term'!A$1,1-(1-$D$9)*(1-2%),$D$9)</f>
        <v>0.25</v>
      </c>
      <c r="L547" s="35"/>
      <c r="M547" s="81">
        <f>1-(1-Table13[[#This Row],[Rabat Długoterminowy]])*(1-Table13[[#This Row],[Dodatkowy rabat kwartału (składany)]])</f>
        <v>0</v>
      </c>
      <c r="N547" s="52">
        <v>0</v>
      </c>
      <c r="O547" s="31">
        <f>ROUND(Table13[[#This Row],[Cena Netto Po Rabacie Długoterminowym]]*(1-Table13[[#This Row],[Rabat Podstawowy]])*(1-Table13[[#This Row],[Dodatkowy rabat kwartału (składany)]])*(1-Table13[[#This Row],[Rabat Indywidualny]]),2)</f>
        <v>78.48</v>
      </c>
      <c r="P547" s="31">
        <f>Table13[[#This Row],[Сena SKU Po Wszystkich Rabatach]]/Table13[[#This Row],[Szt/
Opak.]]</f>
        <v>3.5672727272727274</v>
      </c>
      <c r="Q547" s="94" t="s">
        <v>2464</v>
      </c>
      <c r="R547" s="36" t="s">
        <v>2440</v>
      </c>
      <c r="S547" s="91">
        <f>IF(ISERROR(Table13[[#This Row],[W Inner]]),Table13[[#This Row],[W Outer]],IF(AND(Table13[[#This Row],[W Inner]]&gt;0,Table13[[#This Row],[W Inner]]&lt;&gt;"0"),Table13[[#This Row],[W Inner]],Table13[[#This Row],[W Outer]]))</f>
        <v>10</v>
      </c>
      <c r="T547" s="86"/>
      <c r="U5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7" s="49">
        <f>IF(Table13[[#This Row],[Zamówienie - Ilosc SKU '[Szt']]]=0,0,MOD(Table13[[#This Row],[Zamówienie - Ilosc SKU '[Szt']]],Table13[[#This Row],[Min. Ilość Zam. Sku]])-0.5)</f>
        <v>0</v>
      </c>
      <c r="W547" s="31">
        <f>Table13[[#This Row],[Сena SKU Po Wszystkich Rabatach]]*U547</f>
        <v>0</v>
      </c>
      <c r="X547" s="33" t="str">
        <f>IF(Table13[[#This Row],[Zamówienie - Ilosc SKU '[Szt']]]=0,"Niezamówione produkty","Zamówione produkty")</f>
        <v>Niezamówione produkty</v>
      </c>
      <c r="Y547" s="34" t="s">
        <v>90</v>
      </c>
      <c r="Z547" s="34">
        <v>10</v>
      </c>
      <c r="AA547" s="34">
        <v>80</v>
      </c>
      <c r="AB547" s="34">
        <v>320</v>
      </c>
      <c r="AC547" s="34">
        <f>+Table13[[#This Row],[Na Palecie]]/Table13[[#This Row],[W Outer]]</f>
        <v>32</v>
      </c>
      <c r="AD547" s="34">
        <f>+Table13[[#This Row],[Na Palecie]]/Table13[[#This Row],[Na 
Warstwie]]</f>
        <v>4</v>
      </c>
      <c r="AE547" s="37" t="s">
        <v>1903</v>
      </c>
      <c r="AF547" s="37" t="s">
        <v>90</v>
      </c>
      <c r="AG547" s="37" t="s">
        <v>1904</v>
      </c>
      <c r="AH547" s="37" t="s">
        <v>1905</v>
      </c>
      <c r="AI547" s="37"/>
      <c r="AJ547" s="37" t="s">
        <v>6706</v>
      </c>
      <c r="AK547" s="37" t="s">
        <v>722</v>
      </c>
      <c r="AL547" s="37" t="str">
        <f>_xlfn.XLOOKUP(Table13[[#This Row],[Rabat Indywidualny]],'PC2 code'!A:A,'PC2 code'!B:B,0)</f>
        <v>00</v>
      </c>
    </row>
    <row r="548" spans="1:38" ht="15.75" customHeight="1" x14ac:dyDescent="0.35">
      <c r="A548" s="73" t="s">
        <v>5784</v>
      </c>
      <c r="B548" s="73" t="str">
        <f>TEXT(Table13[[#This Row],[Kod EAN 
(Sku)]],"0000000000000")</f>
        <v>3086123714335</v>
      </c>
      <c r="C548" s="78" t="str">
        <f>IF(AND(Table13[[#This Row],[Kod EAN 
(Szt)]]&lt;&gt;0,Table13[[#This Row],[Kod EAN 
(Szt)]]&lt;&gt;"0"),TEXT(Table13[[#This Row],[Kod EAN 
(Szt)]],"0000000000000"),"")</f>
        <v/>
      </c>
      <c r="D548" s="79" t="s">
        <v>1797</v>
      </c>
      <c r="E548" s="27" t="s">
        <v>7</v>
      </c>
      <c r="F548" s="28" t="s">
        <v>1593</v>
      </c>
      <c r="G548" s="29"/>
      <c r="H548" s="66">
        <v>145.41999999999999</v>
      </c>
      <c r="I548" s="67"/>
      <c r="J548" s="51">
        <f>Table13[[#This Row],[Cena Netto]]*(1-Table13[[#This Row],[Rabat Długoterminowy]])</f>
        <v>145.41999999999999</v>
      </c>
      <c r="K548" s="80">
        <f>IF(TRIM($D$8)='Payment Term'!A$1,1-(1-$D$9)*(1-2%),$D$9)</f>
        <v>0.25</v>
      </c>
      <c r="L548" s="35"/>
      <c r="M548" s="81">
        <f>1-(1-Table13[[#This Row],[Rabat Długoterminowy]])*(1-Table13[[#This Row],[Dodatkowy rabat kwartału (składany)]])</f>
        <v>0</v>
      </c>
      <c r="N548" s="52">
        <v>0</v>
      </c>
      <c r="O548" s="31">
        <f>ROUND(Table13[[#This Row],[Cena Netto Po Rabacie Długoterminowym]]*(1-Table13[[#This Row],[Rabat Podstawowy]])*(1-Table13[[#This Row],[Dodatkowy rabat kwartału (składany)]])*(1-Table13[[#This Row],[Rabat Indywidualny]]),2)</f>
        <v>109.07</v>
      </c>
      <c r="P548" s="31">
        <f>Table13[[#This Row],[Сena SKU Po Wszystkich Rabatach]]/Table13[[#This Row],[Szt/
Opak.]]</f>
        <v>2.2722916666666664</v>
      </c>
      <c r="Q548" s="94" t="s">
        <v>2516</v>
      </c>
      <c r="R548" s="36" t="s">
        <v>6200</v>
      </c>
      <c r="S548" s="91">
        <f>IF(ISERROR(Table13[[#This Row],[W Inner]]),Table13[[#This Row],[W Outer]],IF(AND(Table13[[#This Row],[W Inner]]&gt;0,Table13[[#This Row],[W Inner]]&lt;&gt;"0"),Table13[[#This Row],[W Inner]],Table13[[#This Row],[W Outer]]))</f>
        <v>10</v>
      </c>
      <c r="T548" s="86"/>
      <c r="U5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8" s="49">
        <f>IF(Table13[[#This Row],[Zamówienie - Ilosc SKU '[Szt']]]=0,0,MOD(Table13[[#This Row],[Zamówienie - Ilosc SKU '[Szt']]],Table13[[#This Row],[Min. Ilość Zam. Sku]])-0.5)</f>
        <v>0</v>
      </c>
      <c r="W548" s="31">
        <f>Table13[[#This Row],[Сena SKU Po Wszystkich Rabatach]]*U548</f>
        <v>0</v>
      </c>
      <c r="X548" s="33" t="str">
        <f>IF(Table13[[#This Row],[Zamówienie - Ilosc SKU '[Szt']]]=0,"Niezamówione produkty","Zamówione produkty")</f>
        <v>Niezamówione produkty</v>
      </c>
      <c r="Y548" s="34" t="s">
        <v>90</v>
      </c>
      <c r="Z548" s="34">
        <v>10</v>
      </c>
      <c r="AA548" s="34">
        <v>40</v>
      </c>
      <c r="AB548" s="34">
        <v>120</v>
      </c>
      <c r="AC548" s="34">
        <f>+Table13[[#This Row],[Na Palecie]]/Table13[[#This Row],[W Outer]]</f>
        <v>12</v>
      </c>
      <c r="AD548" s="34">
        <f>+Table13[[#This Row],[Na Palecie]]/Table13[[#This Row],[Na 
Warstwie]]</f>
        <v>3</v>
      </c>
      <c r="AE548" s="37" t="s">
        <v>1798</v>
      </c>
      <c r="AF548" s="37" t="s">
        <v>90</v>
      </c>
      <c r="AG548" s="37" t="s">
        <v>1799</v>
      </c>
      <c r="AH548" s="37" t="s">
        <v>1800</v>
      </c>
      <c r="AI548" s="37"/>
      <c r="AJ548" s="37" t="s">
        <v>6706</v>
      </c>
      <c r="AK548" s="37" t="s">
        <v>722</v>
      </c>
      <c r="AL548" s="37" t="str">
        <f>_xlfn.XLOOKUP(Table13[[#This Row],[Rabat Indywidualny]],'PC2 code'!A:A,'PC2 code'!B:B,0)</f>
        <v>00</v>
      </c>
    </row>
    <row r="549" spans="1:38" ht="15.75" customHeight="1" x14ac:dyDescent="0.35">
      <c r="A549" s="73" t="s">
        <v>1911</v>
      </c>
      <c r="B549" s="73" t="str">
        <f>TEXT(Table13[[#This Row],[Kod EAN 
(Sku)]],"0000000000000")</f>
        <v>3086123559295</v>
      </c>
      <c r="C549" s="78" t="str">
        <f>IF(AND(Table13[[#This Row],[Kod EAN 
(Szt)]]&lt;&gt;0,Table13[[#This Row],[Kod EAN 
(Szt)]]&lt;&gt;"0"),TEXT(Table13[[#This Row],[Kod EAN 
(Szt)]],"0000000000000"),"")</f>
        <v/>
      </c>
      <c r="D549" s="79" t="s">
        <v>1912</v>
      </c>
      <c r="E549" s="27" t="s">
        <v>7</v>
      </c>
      <c r="F549" s="28" t="s">
        <v>89</v>
      </c>
      <c r="G549" s="29"/>
      <c r="H549" s="66">
        <v>79.37</v>
      </c>
      <c r="I549" s="67"/>
      <c r="J549" s="51">
        <f>Table13[[#This Row],[Cena Netto]]*(1-Table13[[#This Row],[Rabat Długoterminowy]])</f>
        <v>79.37</v>
      </c>
      <c r="K549" s="80">
        <f>IF(TRIM($D$8)='Payment Term'!A$1,1-(1-$D$9)*(1-2%),$D$9)</f>
        <v>0.25</v>
      </c>
      <c r="L549" s="35"/>
      <c r="M549" s="81">
        <f>1-(1-Table13[[#This Row],[Rabat Długoterminowy]])*(1-Table13[[#This Row],[Dodatkowy rabat kwartału (składany)]])</f>
        <v>0</v>
      </c>
      <c r="N549" s="52">
        <v>0</v>
      </c>
      <c r="O549" s="31">
        <f>ROUND(Table13[[#This Row],[Cena Netto Po Rabacie Długoterminowym]]*(1-Table13[[#This Row],[Rabat Podstawowy]])*(1-Table13[[#This Row],[Dodatkowy rabat kwartału (składany)]])*(1-Table13[[#This Row],[Rabat Indywidualny]]),2)</f>
        <v>59.53</v>
      </c>
      <c r="P549" s="31">
        <f>Table13[[#This Row],[Сena SKU Po Wszystkich Rabatach]]/Table13[[#This Row],[Szt/
Opak.]]</f>
        <v>1.8603125</v>
      </c>
      <c r="Q549" s="94" t="s">
        <v>2484</v>
      </c>
      <c r="R549" s="36" t="s">
        <v>6200</v>
      </c>
      <c r="S549" s="91">
        <f>IF(ISERROR(Table13[[#This Row],[W Inner]]),Table13[[#This Row],[W Outer]],IF(AND(Table13[[#This Row],[W Inner]]&gt;0,Table13[[#This Row],[W Inner]]&lt;&gt;"0"),Table13[[#This Row],[W Inner]],Table13[[#This Row],[W Outer]]))</f>
        <v>10</v>
      </c>
      <c r="T549" s="86"/>
      <c r="U5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49" s="49">
        <f>IF(Table13[[#This Row],[Zamówienie - Ilosc SKU '[Szt']]]=0,0,MOD(Table13[[#This Row],[Zamówienie - Ilosc SKU '[Szt']]],Table13[[#This Row],[Min. Ilość Zam. Sku]])-0.5)</f>
        <v>0</v>
      </c>
      <c r="W549" s="31">
        <f>Table13[[#This Row],[Сena SKU Po Wszystkich Rabatach]]*U549</f>
        <v>0</v>
      </c>
      <c r="X549" s="33" t="str">
        <f>IF(Table13[[#This Row],[Zamówienie - Ilosc SKU '[Szt']]]=0,"Niezamówione produkty","Zamówione produkty")</f>
        <v>Niezamówione produkty</v>
      </c>
      <c r="Y549" s="34" t="s">
        <v>90</v>
      </c>
      <c r="Z549" s="34">
        <v>10</v>
      </c>
      <c r="AA549" s="34">
        <v>60</v>
      </c>
      <c r="AB549" s="34">
        <v>360</v>
      </c>
      <c r="AC549" s="34">
        <f>+Table13[[#This Row],[Na Palecie]]/Table13[[#This Row],[W Outer]]</f>
        <v>36</v>
      </c>
      <c r="AD549" s="34">
        <f>+Table13[[#This Row],[Na Palecie]]/Table13[[#This Row],[Na 
Warstwie]]</f>
        <v>6</v>
      </c>
      <c r="AE549" s="37" t="s">
        <v>1913</v>
      </c>
      <c r="AF549" s="37" t="s">
        <v>90</v>
      </c>
      <c r="AG549" s="37" t="s">
        <v>1914</v>
      </c>
      <c r="AH549" s="37" t="s">
        <v>1915</v>
      </c>
      <c r="AI549" s="37"/>
      <c r="AJ549" s="37" t="s">
        <v>6706</v>
      </c>
      <c r="AK549" s="37" t="s">
        <v>722</v>
      </c>
      <c r="AL549" s="37" t="str">
        <f>_xlfn.XLOOKUP(Table13[[#This Row],[Rabat Indywidualny]],'PC2 code'!A:A,'PC2 code'!B:B,0)</f>
        <v>00</v>
      </c>
    </row>
    <row r="550" spans="1:38" ht="15.75" customHeight="1" x14ac:dyDescent="0.35">
      <c r="A550" s="73" t="s">
        <v>5785</v>
      </c>
      <c r="B550" s="73" t="str">
        <f>TEXT(Table13[[#This Row],[Kod EAN 
(Sku)]],"0000000000000")</f>
        <v>3086123681422</v>
      </c>
      <c r="C550" s="78" t="str">
        <f>IF(AND(Table13[[#This Row],[Kod EAN 
(Szt)]]&lt;&gt;0,Table13[[#This Row],[Kod EAN 
(Szt)]]&lt;&gt;"0"),TEXT(Table13[[#This Row],[Kod EAN 
(Szt)]],"0000000000000"),"")</f>
        <v/>
      </c>
      <c r="D550" s="79" t="s">
        <v>1801</v>
      </c>
      <c r="E550" s="27" t="s">
        <v>7</v>
      </c>
      <c r="F550" s="28" t="s">
        <v>89</v>
      </c>
      <c r="G550" s="29"/>
      <c r="H550" s="66">
        <v>43.2</v>
      </c>
      <c r="I550" s="67"/>
      <c r="J550" s="51">
        <f>Table13[[#This Row],[Cena Netto]]*(1-Table13[[#This Row],[Rabat Długoterminowy]])</f>
        <v>43.2</v>
      </c>
      <c r="K550" s="80">
        <f>IF(TRIM($D$8)='Payment Term'!A$1,1-(1-$D$9)*(1-2%),$D$9)</f>
        <v>0.25</v>
      </c>
      <c r="L550" s="35"/>
      <c r="M550" s="81">
        <f>1-(1-Table13[[#This Row],[Rabat Długoterminowy]])*(1-Table13[[#This Row],[Dodatkowy rabat kwartału (składany)]])</f>
        <v>0</v>
      </c>
      <c r="N550" s="52">
        <v>0</v>
      </c>
      <c r="O550" s="31">
        <f>ROUND(Table13[[#This Row],[Cena Netto Po Rabacie Długoterminowym]]*(1-Table13[[#This Row],[Rabat Podstawowy]])*(1-Table13[[#This Row],[Dodatkowy rabat kwartału (składany)]])*(1-Table13[[#This Row],[Rabat Indywidualny]]),2)</f>
        <v>32.4</v>
      </c>
      <c r="P550" s="31">
        <f>Table13[[#This Row],[Сena SKU Po Wszystkich Rabatach]]/Table13[[#This Row],[Szt/
Opak.]]</f>
        <v>1.9058823529411764</v>
      </c>
      <c r="Q550" s="94" t="s">
        <v>2454</v>
      </c>
      <c r="R550" s="36" t="s">
        <v>2440</v>
      </c>
      <c r="S550" s="91">
        <f>IF(ISERROR(Table13[[#This Row],[W Inner]]),Table13[[#This Row],[W Outer]],IF(AND(Table13[[#This Row],[W Inner]]&gt;0,Table13[[#This Row],[W Inner]]&lt;&gt;"0"),Table13[[#This Row],[W Inner]],Table13[[#This Row],[W Outer]]))</f>
        <v>10</v>
      </c>
      <c r="T550" s="86"/>
      <c r="U5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0" s="49">
        <f>IF(Table13[[#This Row],[Zamówienie - Ilosc SKU '[Szt']]]=0,0,MOD(Table13[[#This Row],[Zamówienie - Ilosc SKU '[Szt']]],Table13[[#This Row],[Min. Ilość Zam. Sku]])-0.5)</f>
        <v>0</v>
      </c>
      <c r="W550" s="31">
        <f>Table13[[#This Row],[Сena SKU Po Wszystkich Rabatach]]*U550</f>
        <v>0</v>
      </c>
      <c r="X550" s="33" t="str">
        <f>IF(Table13[[#This Row],[Zamówienie - Ilosc SKU '[Szt']]]=0,"Niezamówione produkty","Zamówione produkty")</f>
        <v>Niezamówione produkty</v>
      </c>
      <c r="Y550" s="34" t="s">
        <v>90</v>
      </c>
      <c r="Z550" s="34">
        <v>10</v>
      </c>
      <c r="AA550" s="34">
        <v>120</v>
      </c>
      <c r="AB550" s="34">
        <v>480</v>
      </c>
      <c r="AC550" s="34">
        <f>+Table13[[#This Row],[Na Palecie]]/Table13[[#This Row],[W Outer]]</f>
        <v>48</v>
      </c>
      <c r="AD550" s="34">
        <f>+Table13[[#This Row],[Na Palecie]]/Table13[[#This Row],[Na 
Warstwie]]</f>
        <v>4</v>
      </c>
      <c r="AE550" s="37" t="s">
        <v>1802</v>
      </c>
      <c r="AF550" s="37" t="s">
        <v>90</v>
      </c>
      <c r="AG550" s="37" t="s">
        <v>1803</v>
      </c>
      <c r="AH550" s="37" t="s">
        <v>1804</v>
      </c>
      <c r="AI550" s="37"/>
      <c r="AJ550" s="37" t="s">
        <v>6706</v>
      </c>
      <c r="AK550" s="37" t="s">
        <v>722</v>
      </c>
      <c r="AL550" s="37" t="str">
        <f>_xlfn.XLOOKUP(Table13[[#This Row],[Rabat Indywidualny]],'PC2 code'!A:A,'PC2 code'!B:B,0)</f>
        <v>00</v>
      </c>
    </row>
    <row r="551" spans="1:38" ht="15.75" customHeight="1" x14ac:dyDescent="0.35">
      <c r="A551" s="73" t="s">
        <v>5786</v>
      </c>
      <c r="B551" s="73" t="str">
        <f>TEXT(Table13[[#This Row],[Kod EAN 
(Sku)]],"0000000000000")</f>
        <v>3086123681903</v>
      </c>
      <c r="C551" s="78" t="str">
        <f>IF(AND(Table13[[#This Row],[Kod EAN 
(Szt)]]&lt;&gt;0,Table13[[#This Row],[Kod EAN 
(Szt)]]&lt;&gt;"0"),TEXT(Table13[[#This Row],[Kod EAN 
(Szt)]],"0000000000000"),"")</f>
        <v/>
      </c>
      <c r="D551" s="79" t="s">
        <v>1805</v>
      </c>
      <c r="E551" s="27" t="s">
        <v>7</v>
      </c>
      <c r="F551" s="28" t="s">
        <v>89</v>
      </c>
      <c r="G551" s="29"/>
      <c r="H551" s="66">
        <v>52.92</v>
      </c>
      <c r="I551" s="67"/>
      <c r="J551" s="51">
        <f>Table13[[#This Row],[Cena Netto]]*(1-Table13[[#This Row],[Rabat Długoterminowy]])</f>
        <v>52.92</v>
      </c>
      <c r="K551" s="80">
        <f>IF(TRIM($D$8)='Payment Term'!A$1,1-(1-$D$9)*(1-2%),$D$9)</f>
        <v>0.25</v>
      </c>
      <c r="L551" s="35"/>
      <c r="M551" s="81">
        <f>1-(1-Table13[[#This Row],[Rabat Długoterminowy]])*(1-Table13[[#This Row],[Dodatkowy rabat kwartału (składany)]])</f>
        <v>0</v>
      </c>
      <c r="N551" s="52">
        <v>0</v>
      </c>
      <c r="O551" s="31">
        <f>ROUND(Table13[[#This Row],[Cena Netto Po Rabacie Długoterminowym]]*(1-Table13[[#This Row],[Rabat Podstawowy]])*(1-Table13[[#This Row],[Dodatkowy rabat kwartału (składany)]])*(1-Table13[[#This Row],[Rabat Indywidualny]]),2)</f>
        <v>39.69</v>
      </c>
      <c r="P551" s="31">
        <f>Table13[[#This Row],[Сena SKU Po Wszystkich Rabatach]]/Table13[[#This Row],[Szt/
Opak.]]</f>
        <v>2.835</v>
      </c>
      <c r="Q551" s="94" t="s">
        <v>2448</v>
      </c>
      <c r="R551" s="36" t="s">
        <v>2440</v>
      </c>
      <c r="S551" s="91">
        <f>IF(ISERROR(Table13[[#This Row],[W Inner]]),Table13[[#This Row],[W Outer]],IF(AND(Table13[[#This Row],[W Inner]]&gt;0,Table13[[#This Row],[W Inner]]&lt;&gt;"0"),Table13[[#This Row],[W Inner]],Table13[[#This Row],[W Outer]]))</f>
        <v>10</v>
      </c>
      <c r="T551" s="86"/>
      <c r="U5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1" s="49">
        <f>IF(Table13[[#This Row],[Zamówienie - Ilosc SKU '[Szt']]]=0,0,MOD(Table13[[#This Row],[Zamówienie - Ilosc SKU '[Szt']]],Table13[[#This Row],[Min. Ilość Zam. Sku]])-0.5)</f>
        <v>0</v>
      </c>
      <c r="W551" s="31">
        <f>Table13[[#This Row],[Сena SKU Po Wszystkich Rabatach]]*U551</f>
        <v>0</v>
      </c>
      <c r="X551" s="33" t="str">
        <f>IF(Table13[[#This Row],[Zamówienie - Ilosc SKU '[Szt']]]=0,"Niezamówione produkty","Zamówione produkty")</f>
        <v>Niezamówione produkty</v>
      </c>
      <c r="Y551" s="34" t="s">
        <v>90</v>
      </c>
      <c r="Z551" s="34">
        <v>10</v>
      </c>
      <c r="AA551" s="34">
        <v>120</v>
      </c>
      <c r="AB551" s="34">
        <v>480</v>
      </c>
      <c r="AC551" s="34">
        <f>+Table13[[#This Row],[Na Palecie]]/Table13[[#This Row],[W Outer]]</f>
        <v>48</v>
      </c>
      <c r="AD551" s="34">
        <f>+Table13[[#This Row],[Na Palecie]]/Table13[[#This Row],[Na 
Warstwie]]</f>
        <v>4</v>
      </c>
      <c r="AE551" s="37" t="s">
        <v>1806</v>
      </c>
      <c r="AF551" s="37" t="s">
        <v>90</v>
      </c>
      <c r="AG551" s="37" t="s">
        <v>1807</v>
      </c>
      <c r="AH551" s="37" t="s">
        <v>1808</v>
      </c>
      <c r="AI551" s="37"/>
      <c r="AJ551" s="37" t="s">
        <v>6706</v>
      </c>
      <c r="AK551" s="37" t="s">
        <v>722</v>
      </c>
      <c r="AL551" s="37" t="str">
        <f>_xlfn.XLOOKUP(Table13[[#This Row],[Rabat Indywidualny]],'PC2 code'!A:A,'PC2 code'!B:B,0)</f>
        <v>00</v>
      </c>
    </row>
    <row r="552" spans="1:38" ht="15.75" customHeight="1" x14ac:dyDescent="0.35">
      <c r="A552" s="73" t="s">
        <v>5787</v>
      </c>
      <c r="B552" s="73" t="str">
        <f>TEXT(Table13[[#This Row],[Kod EAN 
(Sku)]],"0000000000000")</f>
        <v>3086123559592</v>
      </c>
      <c r="C552" s="78" t="str">
        <f>IF(AND(Table13[[#This Row],[Kod EAN 
(Szt)]]&lt;&gt;0,Table13[[#This Row],[Kod EAN 
(Szt)]]&lt;&gt;"0"),TEXT(Table13[[#This Row],[Kod EAN 
(Szt)]],"0000000000000"),"")</f>
        <v/>
      </c>
      <c r="D552" s="79" t="s">
        <v>1809</v>
      </c>
      <c r="E552" s="27" t="s">
        <v>7</v>
      </c>
      <c r="F552" s="28" t="s">
        <v>89</v>
      </c>
      <c r="G552" s="29"/>
      <c r="H552" s="66">
        <v>44.1</v>
      </c>
      <c r="I552" s="67"/>
      <c r="J552" s="51">
        <f>Table13[[#This Row],[Cena Netto]]*(1-Table13[[#This Row],[Rabat Długoterminowy]])</f>
        <v>44.1</v>
      </c>
      <c r="K552" s="80">
        <f>IF(TRIM($D$8)='Payment Term'!A$1,1-(1-$D$9)*(1-2%),$D$9)</f>
        <v>0.25</v>
      </c>
      <c r="L552" s="35"/>
      <c r="M552" s="81">
        <f>1-(1-Table13[[#This Row],[Rabat Długoterminowy]])*(1-Table13[[#This Row],[Dodatkowy rabat kwartału (składany)]])</f>
        <v>0</v>
      </c>
      <c r="N552" s="52">
        <v>0</v>
      </c>
      <c r="O552" s="31">
        <f>ROUND(Table13[[#This Row],[Cena Netto Po Rabacie Długoterminowym]]*(1-Table13[[#This Row],[Rabat Podstawowy]])*(1-Table13[[#This Row],[Dodatkowy rabat kwartału (składany)]])*(1-Table13[[#This Row],[Rabat Indywidualny]]),2)</f>
        <v>33.08</v>
      </c>
      <c r="P552" s="31">
        <f>Table13[[#This Row],[Сena SKU Po Wszystkich Rabatach]]/Table13[[#This Row],[Szt/
Opak.]]</f>
        <v>1.6539999999999999</v>
      </c>
      <c r="Q552" s="94" t="s">
        <v>2460</v>
      </c>
      <c r="R552" s="36" t="s">
        <v>2440</v>
      </c>
      <c r="S552" s="91">
        <f>IF(ISERROR(Table13[[#This Row],[W Inner]]),Table13[[#This Row],[W Outer]],IF(AND(Table13[[#This Row],[W Inner]]&gt;0,Table13[[#This Row],[W Inner]]&lt;&gt;"0"),Table13[[#This Row],[W Inner]],Table13[[#This Row],[W Outer]]))</f>
        <v>10</v>
      </c>
      <c r="T552" s="86"/>
      <c r="U5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2" s="49">
        <f>IF(Table13[[#This Row],[Zamówienie - Ilosc SKU '[Szt']]]=0,0,MOD(Table13[[#This Row],[Zamówienie - Ilosc SKU '[Szt']]],Table13[[#This Row],[Min. Ilość Zam. Sku]])-0.5)</f>
        <v>0</v>
      </c>
      <c r="W552" s="31">
        <f>Table13[[#This Row],[Сena SKU Po Wszystkich Rabatach]]*U552</f>
        <v>0</v>
      </c>
      <c r="X552" s="33" t="str">
        <f>IF(Table13[[#This Row],[Zamówienie - Ilosc SKU '[Szt']]]=0,"Niezamówione produkty","Zamówione produkty")</f>
        <v>Niezamówione produkty</v>
      </c>
      <c r="Y552" s="34" t="s">
        <v>90</v>
      </c>
      <c r="Z552" s="34">
        <v>10</v>
      </c>
      <c r="AA552" s="34">
        <v>120</v>
      </c>
      <c r="AB552" s="34">
        <v>480</v>
      </c>
      <c r="AC552" s="34">
        <f>+Table13[[#This Row],[Na Palecie]]/Table13[[#This Row],[W Outer]]</f>
        <v>48</v>
      </c>
      <c r="AD552" s="34">
        <f>+Table13[[#This Row],[Na Palecie]]/Table13[[#This Row],[Na 
Warstwie]]</f>
        <v>4</v>
      </c>
      <c r="AE552" s="37" t="s">
        <v>1810</v>
      </c>
      <c r="AF552" s="37" t="s">
        <v>90</v>
      </c>
      <c r="AG552" s="37" t="s">
        <v>1811</v>
      </c>
      <c r="AH552" s="37" t="s">
        <v>1812</v>
      </c>
      <c r="AI552" s="37"/>
      <c r="AJ552" s="37" t="s">
        <v>6706</v>
      </c>
      <c r="AK552" s="37" t="s">
        <v>722</v>
      </c>
      <c r="AL552" s="37" t="str">
        <f>_xlfn.XLOOKUP(Table13[[#This Row],[Rabat Indywidualny]],'PC2 code'!A:A,'PC2 code'!B:B,0)</f>
        <v>00</v>
      </c>
    </row>
    <row r="553" spans="1:38" ht="15.75" customHeight="1" x14ac:dyDescent="0.35">
      <c r="A553" s="73" t="s">
        <v>5788</v>
      </c>
      <c r="B553" s="73" t="str">
        <f>TEXT(Table13[[#This Row],[Kod EAN 
(Sku)]],"0000000000000")</f>
        <v>3086123681439</v>
      </c>
      <c r="C553" s="78" t="str">
        <f>IF(AND(Table13[[#This Row],[Kod EAN 
(Szt)]]&lt;&gt;0,Table13[[#This Row],[Kod EAN 
(Szt)]]&lt;&gt;"0"),TEXT(Table13[[#This Row],[Kod EAN 
(Szt)]],"0000000000000"),"")</f>
        <v/>
      </c>
      <c r="D553" s="79" t="s">
        <v>1813</v>
      </c>
      <c r="E553" s="27" t="s">
        <v>7</v>
      </c>
      <c r="F553" s="28" t="s">
        <v>1593</v>
      </c>
      <c r="G553" s="29"/>
      <c r="H553" s="66">
        <v>31.43</v>
      </c>
      <c r="I553" s="67">
        <v>0.15</v>
      </c>
      <c r="J553" s="51">
        <f>Table13[[#This Row],[Cena Netto]]*(1-Table13[[#This Row],[Rabat Długoterminowy]])</f>
        <v>26.715499999999999</v>
      </c>
      <c r="K553" s="80">
        <f>IF(TRIM($D$8)='Payment Term'!A$1,1-(1-$D$9)*(1-2%),$D$9)</f>
        <v>0.25</v>
      </c>
      <c r="L553" s="35"/>
      <c r="M553" s="81">
        <f>1-(1-Table13[[#This Row],[Rabat Długoterminowy]])*(1-Table13[[#This Row],[Dodatkowy rabat kwartału (składany)]])</f>
        <v>0.15000000000000002</v>
      </c>
      <c r="N553" s="52">
        <v>0</v>
      </c>
      <c r="O553" s="31">
        <f>ROUND(Table13[[#This Row],[Cena Netto Po Rabacie Długoterminowym]]*(1-Table13[[#This Row],[Rabat Podstawowy]])*(1-Table13[[#This Row],[Dodatkowy rabat kwartału (składany)]])*(1-Table13[[#This Row],[Rabat Indywidualny]]),2)</f>
        <v>20.04</v>
      </c>
      <c r="P553" s="31">
        <f>Table13[[#This Row],[Сena SKU Po Wszystkich Rabatach]]/Table13[[#This Row],[Szt/
Opak.]]</f>
        <v>0.83499999999999996</v>
      </c>
      <c r="Q553" s="94" t="s">
        <v>2468</v>
      </c>
      <c r="R553" s="36" t="s">
        <v>2440</v>
      </c>
      <c r="S553" s="91">
        <f>IF(ISERROR(Table13[[#This Row],[W Inner]]),Table13[[#This Row],[W Outer]],IF(AND(Table13[[#This Row],[W Inner]]&gt;0,Table13[[#This Row],[W Inner]]&lt;&gt;"0"),Table13[[#This Row],[W Inner]],Table13[[#This Row],[W Outer]]))</f>
        <v>10</v>
      </c>
      <c r="T553" s="86"/>
      <c r="U5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3" s="49">
        <f>IF(Table13[[#This Row],[Zamówienie - Ilosc SKU '[Szt']]]=0,0,MOD(Table13[[#This Row],[Zamówienie - Ilosc SKU '[Szt']]],Table13[[#This Row],[Min. Ilość Zam. Sku]])-0.5)</f>
        <v>0</v>
      </c>
      <c r="W553" s="31">
        <f>Table13[[#This Row],[Сena SKU Po Wszystkich Rabatach]]*U553</f>
        <v>0</v>
      </c>
      <c r="X553" s="33" t="str">
        <f>IF(Table13[[#This Row],[Zamówienie - Ilosc SKU '[Szt']]]=0,"Niezamówione produkty","Zamówione produkty")</f>
        <v>Niezamówione produkty</v>
      </c>
      <c r="Y553" s="34" t="s">
        <v>90</v>
      </c>
      <c r="Z553" s="34">
        <v>10</v>
      </c>
      <c r="AA553" s="34">
        <v>150</v>
      </c>
      <c r="AB553" s="34">
        <v>600</v>
      </c>
      <c r="AC553" s="34">
        <f>+Table13[[#This Row],[Na Palecie]]/Table13[[#This Row],[W Outer]]</f>
        <v>60</v>
      </c>
      <c r="AD553" s="34">
        <f>+Table13[[#This Row],[Na Palecie]]/Table13[[#This Row],[Na 
Warstwie]]</f>
        <v>4</v>
      </c>
      <c r="AE553" s="37" t="s">
        <v>1814</v>
      </c>
      <c r="AF553" s="37" t="s">
        <v>90</v>
      </c>
      <c r="AG553" s="37" t="s">
        <v>1815</v>
      </c>
      <c r="AH553" s="37" t="s">
        <v>1816</v>
      </c>
      <c r="AI553" s="37"/>
      <c r="AJ553" s="37" t="s">
        <v>6706</v>
      </c>
      <c r="AK553" s="37" t="s">
        <v>722</v>
      </c>
      <c r="AL553" s="37" t="str">
        <f>_xlfn.XLOOKUP(Table13[[#This Row],[Rabat Indywidualny]],'PC2 code'!A:A,'PC2 code'!B:B,0)</f>
        <v>00</v>
      </c>
    </row>
    <row r="554" spans="1:38" ht="15.75" customHeight="1" x14ac:dyDescent="0.35">
      <c r="A554" s="73" t="s">
        <v>5789</v>
      </c>
      <c r="B554" s="73" t="str">
        <f>TEXT(Table13[[#This Row],[Kod EAN 
(Sku)]],"0000000000000")</f>
        <v>3086123714359</v>
      </c>
      <c r="C554" s="78" t="str">
        <f>IF(AND(Table13[[#This Row],[Kod EAN 
(Szt)]]&lt;&gt;0,Table13[[#This Row],[Kod EAN 
(Szt)]]&lt;&gt;"0"),TEXT(Table13[[#This Row],[Kod EAN 
(Szt)]],"0000000000000"),"")</f>
        <v/>
      </c>
      <c r="D554" s="79" t="s">
        <v>1817</v>
      </c>
      <c r="E554" s="27" t="s">
        <v>7</v>
      </c>
      <c r="F554" s="28" t="s">
        <v>1593</v>
      </c>
      <c r="G554" s="29"/>
      <c r="H554" s="66">
        <v>43.32</v>
      </c>
      <c r="I554" s="67"/>
      <c r="J554" s="51">
        <f>Table13[[#This Row],[Cena Netto]]*(1-Table13[[#This Row],[Rabat Długoterminowy]])</f>
        <v>43.32</v>
      </c>
      <c r="K554" s="80">
        <f>IF(TRIM($D$8)='Payment Term'!A$1,1-(1-$D$9)*(1-2%),$D$9)</f>
        <v>0.25</v>
      </c>
      <c r="L554" s="35"/>
      <c r="M554" s="81">
        <f>1-(1-Table13[[#This Row],[Rabat Długoterminowy]])*(1-Table13[[#This Row],[Dodatkowy rabat kwartału (składany)]])</f>
        <v>0</v>
      </c>
      <c r="N554" s="52">
        <v>0</v>
      </c>
      <c r="O554" s="31">
        <f>ROUND(Table13[[#This Row],[Cena Netto Po Rabacie Długoterminowym]]*(1-Table13[[#This Row],[Rabat Podstawowy]])*(1-Table13[[#This Row],[Dodatkowy rabat kwartału (składany)]])*(1-Table13[[#This Row],[Rabat Indywidualny]]),2)</f>
        <v>32.49</v>
      </c>
      <c r="P554" s="31">
        <f>Table13[[#This Row],[Сena SKU Po Wszystkich Rabatach]]/Table13[[#This Row],[Szt/
Opak.]]</f>
        <v>1.35375</v>
      </c>
      <c r="Q554" s="94" t="s">
        <v>2468</v>
      </c>
      <c r="R554" s="36" t="s">
        <v>6200</v>
      </c>
      <c r="S554" s="91">
        <f>IF(ISERROR(Table13[[#This Row],[W Inner]]),Table13[[#This Row],[W Outer]],IF(AND(Table13[[#This Row],[W Inner]]&gt;0,Table13[[#This Row],[W Inner]]&lt;&gt;"0"),Table13[[#This Row],[W Inner]],Table13[[#This Row],[W Outer]]))</f>
        <v>10</v>
      </c>
      <c r="T554" s="86"/>
      <c r="U5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4" s="49">
        <f>IF(Table13[[#This Row],[Zamówienie - Ilosc SKU '[Szt']]]=0,0,MOD(Table13[[#This Row],[Zamówienie - Ilosc SKU '[Szt']]],Table13[[#This Row],[Min. Ilość Zam. Sku]])-0.5)</f>
        <v>0</v>
      </c>
      <c r="W554" s="31">
        <f>Table13[[#This Row],[Сena SKU Po Wszystkich Rabatach]]*U554</f>
        <v>0</v>
      </c>
      <c r="X554" s="33" t="str">
        <f>IF(Table13[[#This Row],[Zamówienie - Ilosc SKU '[Szt']]]=0,"Niezamówione produkty","Zamówione produkty")</f>
        <v>Niezamówione produkty</v>
      </c>
      <c r="Y554" s="34" t="s">
        <v>90</v>
      </c>
      <c r="Z554" s="34">
        <v>10</v>
      </c>
      <c r="AA554" s="34">
        <v>100</v>
      </c>
      <c r="AB554" s="34">
        <v>400</v>
      </c>
      <c r="AC554" s="34">
        <f>+Table13[[#This Row],[Na Palecie]]/Table13[[#This Row],[W Outer]]</f>
        <v>40</v>
      </c>
      <c r="AD554" s="34">
        <f>+Table13[[#This Row],[Na Palecie]]/Table13[[#This Row],[Na 
Warstwie]]</f>
        <v>4</v>
      </c>
      <c r="AE554" s="37" t="s">
        <v>1818</v>
      </c>
      <c r="AF554" s="37" t="s">
        <v>90</v>
      </c>
      <c r="AG554" s="37" t="s">
        <v>1819</v>
      </c>
      <c r="AH554" s="37" t="s">
        <v>1820</v>
      </c>
      <c r="AI554" s="37"/>
      <c r="AJ554" s="37" t="s">
        <v>6706</v>
      </c>
      <c r="AK554" s="37" t="s">
        <v>722</v>
      </c>
      <c r="AL554" s="37" t="str">
        <f>_xlfn.XLOOKUP(Table13[[#This Row],[Rabat Indywidualny]],'PC2 code'!A:A,'PC2 code'!B:B,0)</f>
        <v>00</v>
      </c>
    </row>
    <row r="555" spans="1:38" ht="15.75" customHeight="1" x14ac:dyDescent="0.35">
      <c r="A555" s="73" t="s">
        <v>5790</v>
      </c>
      <c r="B555" s="73" t="str">
        <f>TEXT(Table13[[#This Row],[Kod EAN 
(Sku)]],"0000000000000")</f>
        <v>3086123538153</v>
      </c>
      <c r="C555" s="78" t="str">
        <f>IF(AND(Table13[[#This Row],[Kod EAN 
(Szt)]]&lt;&gt;0,Table13[[#This Row],[Kod EAN 
(Szt)]]&lt;&gt;"0"),TEXT(Table13[[#This Row],[Kod EAN 
(Szt)]],"0000000000000"),"")</f>
        <v/>
      </c>
      <c r="D555" s="79" t="s">
        <v>1821</v>
      </c>
      <c r="E555" s="27" t="s">
        <v>7</v>
      </c>
      <c r="F555" s="28" t="s">
        <v>1593</v>
      </c>
      <c r="G555" s="29"/>
      <c r="H555" s="66">
        <v>43.56</v>
      </c>
      <c r="I555" s="67">
        <v>0.15</v>
      </c>
      <c r="J555" s="51">
        <f>Table13[[#This Row],[Cena Netto]]*(1-Table13[[#This Row],[Rabat Długoterminowy]])</f>
        <v>37.026000000000003</v>
      </c>
      <c r="K555" s="80">
        <f>IF(TRIM($D$8)='Payment Term'!A$1,1-(1-$D$9)*(1-2%),$D$9)</f>
        <v>0.25</v>
      </c>
      <c r="L555" s="35"/>
      <c r="M555" s="81">
        <f>1-(1-Table13[[#This Row],[Rabat Długoterminowy]])*(1-Table13[[#This Row],[Dodatkowy rabat kwartału (składany)]])</f>
        <v>0.15000000000000002</v>
      </c>
      <c r="N555" s="52">
        <v>0</v>
      </c>
      <c r="O555" s="31">
        <f>ROUND(Table13[[#This Row],[Cena Netto Po Rabacie Długoterminowym]]*(1-Table13[[#This Row],[Rabat Podstawowy]])*(1-Table13[[#This Row],[Dodatkowy rabat kwartału (składany)]])*(1-Table13[[#This Row],[Rabat Indywidualny]]),2)</f>
        <v>27.77</v>
      </c>
      <c r="P555" s="31">
        <f>Table13[[#This Row],[Сena SKU Po Wszystkich Rabatach]]/Table13[[#This Row],[Szt/
Opak.]]</f>
        <v>0.92566666666666664</v>
      </c>
      <c r="Q555" s="94" t="s">
        <v>2480</v>
      </c>
      <c r="R555" s="36" t="s">
        <v>2460</v>
      </c>
      <c r="S555" s="91">
        <f>IF(ISERROR(Table13[[#This Row],[W Inner]]),Table13[[#This Row],[W Outer]],IF(AND(Table13[[#This Row],[W Inner]]&gt;0,Table13[[#This Row],[W Inner]]&lt;&gt;"0"),Table13[[#This Row],[W Inner]],Table13[[#This Row],[W Outer]]))</f>
        <v>20</v>
      </c>
      <c r="T555" s="86"/>
      <c r="U5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5" s="49">
        <f>IF(Table13[[#This Row],[Zamówienie - Ilosc SKU '[Szt']]]=0,0,MOD(Table13[[#This Row],[Zamówienie - Ilosc SKU '[Szt']]],Table13[[#This Row],[Min. Ilość Zam. Sku]])-0.5)</f>
        <v>0</v>
      </c>
      <c r="W555" s="31">
        <f>Table13[[#This Row],[Сena SKU Po Wszystkich Rabatach]]*U555</f>
        <v>0</v>
      </c>
      <c r="X555" s="33" t="str">
        <f>IF(Table13[[#This Row],[Zamówienie - Ilosc SKU '[Szt']]]=0,"Niezamówione produkty","Zamówione produkty")</f>
        <v>Niezamówione produkty</v>
      </c>
      <c r="Y555" s="34" t="s">
        <v>90</v>
      </c>
      <c r="Z555" s="34">
        <v>20</v>
      </c>
      <c r="AA555" s="34">
        <v>120</v>
      </c>
      <c r="AB555" s="34">
        <v>480</v>
      </c>
      <c r="AC555" s="34">
        <f>+Table13[[#This Row],[Na Palecie]]/Table13[[#This Row],[W Outer]]</f>
        <v>24</v>
      </c>
      <c r="AD555" s="34">
        <f>+Table13[[#This Row],[Na Palecie]]/Table13[[#This Row],[Na 
Warstwie]]</f>
        <v>4</v>
      </c>
      <c r="AE555" s="37" t="s">
        <v>1822</v>
      </c>
      <c r="AF555" s="37" t="s">
        <v>90</v>
      </c>
      <c r="AG555" s="37" t="s">
        <v>1823</v>
      </c>
      <c r="AH555" s="37" t="s">
        <v>1824</v>
      </c>
      <c r="AI555" s="37"/>
      <c r="AJ555" s="37" t="s">
        <v>6706</v>
      </c>
      <c r="AK555" s="37" t="s">
        <v>1652</v>
      </c>
      <c r="AL555" s="37" t="str">
        <f>_xlfn.XLOOKUP(Table13[[#This Row],[Rabat Indywidualny]],'PC2 code'!A:A,'PC2 code'!B:B,0)</f>
        <v>00</v>
      </c>
    </row>
    <row r="556" spans="1:38" ht="15.75" customHeight="1" x14ac:dyDescent="0.35">
      <c r="A556" s="73" t="s">
        <v>5791</v>
      </c>
      <c r="B556" s="73" t="str">
        <f>TEXT(Table13[[#This Row],[Kod EAN 
(Sku)]],"0000000000000")</f>
        <v>3086123185104</v>
      </c>
      <c r="C556" s="78" t="str">
        <f>IF(AND(Table13[[#This Row],[Kod EAN 
(Szt)]]&lt;&gt;0,Table13[[#This Row],[Kod EAN 
(Szt)]]&lt;&gt;"0"),TEXT(Table13[[#This Row],[Kod EAN 
(Szt)]],"0000000000000"),"")</f>
        <v/>
      </c>
      <c r="D556" s="79" t="s">
        <v>1825</v>
      </c>
      <c r="E556" s="27" t="s">
        <v>7</v>
      </c>
      <c r="F556" s="28" t="s">
        <v>1593</v>
      </c>
      <c r="G556" s="29"/>
      <c r="H556" s="66">
        <v>43.56</v>
      </c>
      <c r="I556" s="67">
        <v>0.15</v>
      </c>
      <c r="J556" s="51">
        <f>Table13[[#This Row],[Cena Netto]]*(1-Table13[[#This Row],[Rabat Długoterminowy]])</f>
        <v>37.026000000000003</v>
      </c>
      <c r="K556" s="80">
        <f>IF(TRIM($D$8)='Payment Term'!A$1,1-(1-$D$9)*(1-2%),$D$9)</f>
        <v>0.25</v>
      </c>
      <c r="L556" s="35"/>
      <c r="M556" s="81">
        <f>1-(1-Table13[[#This Row],[Rabat Długoterminowy]])*(1-Table13[[#This Row],[Dodatkowy rabat kwartału (składany)]])</f>
        <v>0.15000000000000002</v>
      </c>
      <c r="N556" s="52">
        <v>0</v>
      </c>
      <c r="O556" s="31">
        <f>ROUND(Table13[[#This Row],[Cena Netto Po Rabacie Długoterminowym]]*(1-Table13[[#This Row],[Rabat Podstawowy]])*(1-Table13[[#This Row],[Dodatkowy rabat kwartału (składany)]])*(1-Table13[[#This Row],[Rabat Indywidualny]]),2)</f>
        <v>27.77</v>
      </c>
      <c r="P556" s="31">
        <f>Table13[[#This Row],[Сena SKU Po Wszystkich Rabatach]]/Table13[[#This Row],[Szt/
Opak.]]</f>
        <v>0.7713888888888889</v>
      </c>
      <c r="Q556" s="94" t="s">
        <v>2492</v>
      </c>
      <c r="R556" s="36" t="s">
        <v>2448</v>
      </c>
      <c r="S556" s="91">
        <f>IF(ISERROR(Table13[[#This Row],[W Inner]]),Table13[[#This Row],[W Outer]],IF(AND(Table13[[#This Row],[W Inner]]&gt;0,Table13[[#This Row],[W Inner]]&lt;&gt;"0"),Table13[[#This Row],[W Inner]],Table13[[#This Row],[W Outer]]))</f>
        <v>14</v>
      </c>
      <c r="T556" s="86"/>
      <c r="U5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6" s="49">
        <f>IF(Table13[[#This Row],[Zamówienie - Ilosc SKU '[Szt']]]=0,0,MOD(Table13[[#This Row],[Zamówienie - Ilosc SKU '[Szt']]],Table13[[#This Row],[Min. Ilość Zam. Sku]])-0.5)</f>
        <v>0</v>
      </c>
      <c r="W556" s="31">
        <f>Table13[[#This Row],[Сena SKU Po Wszystkich Rabatach]]*U556</f>
        <v>0</v>
      </c>
      <c r="X556" s="33" t="str">
        <f>IF(Table13[[#This Row],[Zamówienie - Ilosc SKU '[Szt']]]=0,"Niezamówione produkty","Zamówione produkty")</f>
        <v>Niezamówione produkty</v>
      </c>
      <c r="Y556" s="34" t="s">
        <v>90</v>
      </c>
      <c r="Z556" s="34">
        <v>14</v>
      </c>
      <c r="AA556" s="34">
        <v>126</v>
      </c>
      <c r="AB556" s="34">
        <v>378</v>
      </c>
      <c r="AC556" s="34">
        <f>+Table13[[#This Row],[Na Palecie]]/Table13[[#This Row],[W Outer]]</f>
        <v>27</v>
      </c>
      <c r="AD556" s="34">
        <f>+Table13[[#This Row],[Na Palecie]]/Table13[[#This Row],[Na 
Warstwie]]</f>
        <v>3</v>
      </c>
      <c r="AE556" s="37" t="s">
        <v>1826</v>
      </c>
      <c r="AF556" s="37" t="s">
        <v>90</v>
      </c>
      <c r="AG556" s="37" t="s">
        <v>1827</v>
      </c>
      <c r="AH556" s="37" t="s">
        <v>1828</v>
      </c>
      <c r="AI556" s="37"/>
      <c r="AJ556" s="37" t="s">
        <v>6706</v>
      </c>
      <c r="AK556" s="37" t="s">
        <v>722</v>
      </c>
      <c r="AL556" s="37" t="str">
        <f>_xlfn.XLOOKUP(Table13[[#This Row],[Rabat Indywidualny]],'PC2 code'!A:A,'PC2 code'!B:B,0)</f>
        <v>00</v>
      </c>
    </row>
    <row r="557" spans="1:38" ht="15.75" customHeight="1" x14ac:dyDescent="0.35">
      <c r="A557" s="73" t="s">
        <v>1847</v>
      </c>
      <c r="B557" s="73" t="str">
        <f>TEXT(Table13[[#This Row],[Kod EAN 
(Sku)]],"0000000000000")</f>
        <v>3086123655393</v>
      </c>
      <c r="C557" s="78" t="str">
        <f>IF(AND(Table13[[#This Row],[Kod EAN 
(Szt)]]&lt;&gt;0,Table13[[#This Row],[Kod EAN 
(Szt)]]&lt;&gt;"0"),TEXT(Table13[[#This Row],[Kod EAN 
(Szt)]],"0000000000000"),"")</f>
        <v/>
      </c>
      <c r="D557" s="79" t="s">
        <v>1848</v>
      </c>
      <c r="E557" s="27" t="s">
        <v>7</v>
      </c>
      <c r="F557" s="28" t="s">
        <v>89</v>
      </c>
      <c r="G557" s="29"/>
      <c r="H557" s="66">
        <v>35.19</v>
      </c>
      <c r="I557" s="67"/>
      <c r="J557" s="51">
        <f>Table13[[#This Row],[Cena Netto]]*(1-Table13[[#This Row],[Rabat Długoterminowy]])</f>
        <v>35.19</v>
      </c>
      <c r="K557" s="80">
        <f>IF(TRIM($D$8)='Payment Term'!A$1,1-(1-$D$9)*(1-2%),$D$9)</f>
        <v>0.25</v>
      </c>
      <c r="L557" s="35"/>
      <c r="M557" s="81">
        <f>1-(1-Table13[[#This Row],[Rabat Długoterminowy]])*(1-Table13[[#This Row],[Dodatkowy rabat kwartału (składany)]])</f>
        <v>0</v>
      </c>
      <c r="N557" s="52">
        <v>0</v>
      </c>
      <c r="O557" s="31">
        <f>ROUND(Table13[[#This Row],[Cena Netto Po Rabacie Długoterminowym]]*(1-Table13[[#This Row],[Rabat Podstawowy]])*(1-Table13[[#This Row],[Dodatkowy rabat kwartału (składany)]])*(1-Table13[[#This Row],[Rabat Indywidualny]]),2)</f>
        <v>26.39</v>
      </c>
      <c r="P557" s="31">
        <f>Table13[[#This Row],[Сena SKU Po Wszystkich Rabatach]]/Table13[[#This Row],[Szt/
Opak.]]</f>
        <v>6.5975000000000001</v>
      </c>
      <c r="Q557" s="94" t="s">
        <v>6198</v>
      </c>
      <c r="R557" s="36" t="s">
        <v>6200</v>
      </c>
      <c r="S557" s="91">
        <f>IF(ISERROR(Table13[[#This Row],[W Inner]]),Table13[[#This Row],[W Outer]],IF(AND(Table13[[#This Row],[W Inner]]&gt;0,Table13[[#This Row],[W Inner]]&lt;&gt;"0"),Table13[[#This Row],[W Inner]],Table13[[#This Row],[W Outer]]))</f>
        <v>10</v>
      </c>
      <c r="T557" s="86"/>
      <c r="U5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7" s="49">
        <f>IF(Table13[[#This Row],[Zamówienie - Ilosc SKU '[Szt']]]=0,0,MOD(Table13[[#This Row],[Zamówienie - Ilosc SKU '[Szt']]],Table13[[#This Row],[Min. Ilość Zam. Sku]])-0.5)</f>
        <v>0</v>
      </c>
      <c r="W557" s="31">
        <f>Table13[[#This Row],[Сena SKU Po Wszystkich Rabatach]]*U557</f>
        <v>0</v>
      </c>
      <c r="X557" s="33" t="str">
        <f>IF(Table13[[#This Row],[Zamówienie - Ilosc SKU '[Szt']]]=0,"Niezamówione produkty","Zamówione produkty")</f>
        <v>Niezamówione produkty</v>
      </c>
      <c r="Y557" s="34" t="s">
        <v>90</v>
      </c>
      <c r="Z557" s="34">
        <v>10</v>
      </c>
      <c r="AA557" s="34">
        <v>280</v>
      </c>
      <c r="AB557" s="34">
        <v>2240</v>
      </c>
      <c r="AC557" s="34">
        <f>+Table13[[#This Row],[Na Palecie]]/Table13[[#This Row],[W Outer]]</f>
        <v>224</v>
      </c>
      <c r="AD557" s="34">
        <f>+Table13[[#This Row],[Na Palecie]]/Table13[[#This Row],[Na 
Warstwie]]</f>
        <v>8</v>
      </c>
      <c r="AE557" s="37" t="s">
        <v>1849</v>
      </c>
      <c r="AF557" s="37" t="s">
        <v>90</v>
      </c>
      <c r="AG557" s="37" t="s">
        <v>1850</v>
      </c>
      <c r="AH557" s="37" t="s">
        <v>1851</v>
      </c>
      <c r="AI557" s="37"/>
      <c r="AJ557" s="37" t="s">
        <v>6706</v>
      </c>
      <c r="AK557" s="37" t="s">
        <v>154</v>
      </c>
      <c r="AL557" s="37" t="str">
        <f>_xlfn.XLOOKUP(Table13[[#This Row],[Rabat Indywidualny]],'PC2 code'!A:A,'PC2 code'!B:B,0)</f>
        <v>00</v>
      </c>
    </row>
    <row r="558" spans="1:38" ht="15.75" customHeight="1" x14ac:dyDescent="0.35">
      <c r="A558" s="73" t="s">
        <v>1852</v>
      </c>
      <c r="B558" s="73" t="str">
        <f>TEXT(Table13[[#This Row],[Kod EAN 
(Sku)]],"0000000000000")</f>
        <v>3086123655416</v>
      </c>
      <c r="C558" s="78" t="str">
        <f>IF(AND(Table13[[#This Row],[Kod EAN 
(Szt)]]&lt;&gt;0,Table13[[#This Row],[Kod EAN 
(Szt)]]&lt;&gt;"0"),TEXT(Table13[[#This Row],[Kod EAN 
(Szt)]],"0000000000000"),"")</f>
        <v/>
      </c>
      <c r="D558" s="79" t="s">
        <v>1853</v>
      </c>
      <c r="E558" s="27" t="s">
        <v>7</v>
      </c>
      <c r="F558" s="28" t="s">
        <v>89</v>
      </c>
      <c r="G558" s="29"/>
      <c r="H558" s="66">
        <v>35.19</v>
      </c>
      <c r="I558" s="67"/>
      <c r="J558" s="51">
        <f>Table13[[#This Row],[Cena Netto]]*(1-Table13[[#This Row],[Rabat Długoterminowy]])</f>
        <v>35.19</v>
      </c>
      <c r="K558" s="80">
        <f>IF(TRIM($D$8)='Payment Term'!A$1,1-(1-$D$9)*(1-2%),$D$9)</f>
        <v>0.25</v>
      </c>
      <c r="L558" s="35"/>
      <c r="M558" s="81">
        <f>1-(1-Table13[[#This Row],[Rabat Długoterminowy]])*(1-Table13[[#This Row],[Dodatkowy rabat kwartału (składany)]])</f>
        <v>0</v>
      </c>
      <c r="N558" s="52">
        <v>0</v>
      </c>
      <c r="O558" s="31">
        <f>ROUND(Table13[[#This Row],[Cena Netto Po Rabacie Długoterminowym]]*(1-Table13[[#This Row],[Rabat Podstawowy]])*(1-Table13[[#This Row],[Dodatkowy rabat kwartału (składany)]])*(1-Table13[[#This Row],[Rabat Indywidualny]]),2)</f>
        <v>26.39</v>
      </c>
      <c r="P558" s="31">
        <f>Table13[[#This Row],[Сena SKU Po Wszystkich Rabatach]]/Table13[[#This Row],[Szt/
Opak.]]</f>
        <v>6.5975000000000001</v>
      </c>
      <c r="Q558" s="94" t="s">
        <v>6198</v>
      </c>
      <c r="R558" s="36" t="s">
        <v>6200</v>
      </c>
      <c r="S558" s="91">
        <f>IF(ISERROR(Table13[[#This Row],[W Inner]]),Table13[[#This Row],[W Outer]],IF(AND(Table13[[#This Row],[W Inner]]&gt;0,Table13[[#This Row],[W Inner]]&lt;&gt;"0"),Table13[[#This Row],[W Inner]],Table13[[#This Row],[W Outer]]))</f>
        <v>10</v>
      </c>
      <c r="T558" s="86"/>
      <c r="U5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8" s="49">
        <f>IF(Table13[[#This Row],[Zamówienie - Ilosc SKU '[Szt']]]=0,0,MOD(Table13[[#This Row],[Zamówienie - Ilosc SKU '[Szt']]],Table13[[#This Row],[Min. Ilość Zam. Sku]])-0.5)</f>
        <v>0</v>
      </c>
      <c r="W558" s="31">
        <f>Table13[[#This Row],[Сena SKU Po Wszystkich Rabatach]]*U558</f>
        <v>0</v>
      </c>
      <c r="X558" s="33" t="str">
        <f>IF(Table13[[#This Row],[Zamówienie - Ilosc SKU '[Szt']]]=0,"Niezamówione produkty","Zamówione produkty")</f>
        <v>Niezamówione produkty</v>
      </c>
      <c r="Y558" s="34" t="s">
        <v>90</v>
      </c>
      <c r="Z558" s="34">
        <v>10</v>
      </c>
      <c r="AA558" s="34">
        <v>280</v>
      </c>
      <c r="AB558" s="34">
        <v>2240</v>
      </c>
      <c r="AC558" s="34">
        <f>+Table13[[#This Row],[Na Palecie]]/Table13[[#This Row],[W Outer]]</f>
        <v>224</v>
      </c>
      <c r="AD558" s="34">
        <f>+Table13[[#This Row],[Na Palecie]]/Table13[[#This Row],[Na 
Warstwie]]</f>
        <v>8</v>
      </c>
      <c r="AE558" s="37" t="s">
        <v>1854</v>
      </c>
      <c r="AF558" s="37" t="s">
        <v>90</v>
      </c>
      <c r="AG558" s="37" t="s">
        <v>1855</v>
      </c>
      <c r="AH558" s="37" t="s">
        <v>1856</v>
      </c>
      <c r="AI558" s="37"/>
      <c r="AJ558" s="37" t="s">
        <v>6706</v>
      </c>
      <c r="AK558" s="37" t="s">
        <v>154</v>
      </c>
      <c r="AL558" s="37" t="str">
        <f>_xlfn.XLOOKUP(Table13[[#This Row],[Rabat Indywidualny]],'PC2 code'!A:A,'PC2 code'!B:B,0)</f>
        <v>00</v>
      </c>
    </row>
    <row r="559" spans="1:38" ht="15.75" customHeight="1" x14ac:dyDescent="0.35">
      <c r="A559" s="73" t="s">
        <v>1857</v>
      </c>
      <c r="B559" s="73" t="str">
        <f>TEXT(Table13[[#This Row],[Kod EAN 
(Sku)]],"0000000000000")</f>
        <v>3086123519305</v>
      </c>
      <c r="C559" s="78" t="str">
        <f>IF(AND(Table13[[#This Row],[Kod EAN 
(Szt)]]&lt;&gt;0,Table13[[#This Row],[Kod EAN 
(Szt)]]&lt;&gt;"0"),TEXT(Table13[[#This Row],[Kod EAN 
(Szt)]],"0000000000000"),"")</f>
        <v/>
      </c>
      <c r="D559" s="79" t="s">
        <v>1858</v>
      </c>
      <c r="E559" s="27" t="s">
        <v>7</v>
      </c>
      <c r="F559" s="28" t="s">
        <v>89</v>
      </c>
      <c r="G559" s="29"/>
      <c r="H559" s="66">
        <v>50.85</v>
      </c>
      <c r="I559" s="67"/>
      <c r="J559" s="51">
        <f>Table13[[#This Row],[Cena Netto]]*(1-Table13[[#This Row],[Rabat Długoterminowy]])</f>
        <v>50.85</v>
      </c>
      <c r="K559" s="80">
        <f>IF(TRIM($D$8)='Payment Term'!A$1,1-(1-$D$9)*(1-2%),$D$9)</f>
        <v>0.25</v>
      </c>
      <c r="L559" s="35"/>
      <c r="M559" s="81">
        <f>1-(1-Table13[[#This Row],[Rabat Długoterminowy]])*(1-Table13[[#This Row],[Dodatkowy rabat kwartału (składany)]])</f>
        <v>0</v>
      </c>
      <c r="N559" s="52">
        <v>0</v>
      </c>
      <c r="O559" s="31">
        <f>ROUND(Table13[[#This Row],[Cena Netto Po Rabacie Długoterminowym]]*(1-Table13[[#This Row],[Rabat Podstawowy]])*(1-Table13[[#This Row],[Dodatkowy rabat kwartału (składany)]])*(1-Table13[[#This Row],[Rabat Indywidualny]]),2)</f>
        <v>38.14</v>
      </c>
      <c r="P559" s="31">
        <f>Table13[[#This Row],[Сena SKU Po Wszystkich Rabatach]]/Table13[[#This Row],[Szt/
Opak.]]</f>
        <v>5.4485714285714284</v>
      </c>
      <c r="Q559" s="94" t="s">
        <v>6206</v>
      </c>
      <c r="R559" s="36" t="s">
        <v>6200</v>
      </c>
      <c r="S559" s="91">
        <f>IF(ISERROR(Table13[[#This Row],[W Inner]]),Table13[[#This Row],[W Outer]],IF(AND(Table13[[#This Row],[W Inner]]&gt;0,Table13[[#This Row],[W Inner]]&lt;&gt;"0"),Table13[[#This Row],[W Inner]],Table13[[#This Row],[W Outer]]))</f>
        <v>12</v>
      </c>
      <c r="T559" s="86"/>
      <c r="U5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59" s="49">
        <f>IF(Table13[[#This Row],[Zamówienie - Ilosc SKU '[Szt']]]=0,0,MOD(Table13[[#This Row],[Zamówienie - Ilosc SKU '[Szt']]],Table13[[#This Row],[Min. Ilość Zam. Sku]])-0.5)</f>
        <v>0</v>
      </c>
      <c r="W559" s="31">
        <f>Table13[[#This Row],[Сena SKU Po Wszystkich Rabatach]]*U559</f>
        <v>0</v>
      </c>
      <c r="X559" s="33" t="str">
        <f>IF(Table13[[#This Row],[Zamówienie - Ilosc SKU '[Szt']]]=0,"Niezamówione produkty","Zamówione produkty")</f>
        <v>Niezamówione produkty</v>
      </c>
      <c r="Y559" s="34" t="s">
        <v>90</v>
      </c>
      <c r="Z559" s="34">
        <v>12</v>
      </c>
      <c r="AA559" s="34">
        <v>144</v>
      </c>
      <c r="AB559" s="34">
        <v>864</v>
      </c>
      <c r="AC559" s="34">
        <f>+Table13[[#This Row],[Na Palecie]]/Table13[[#This Row],[W Outer]]</f>
        <v>72</v>
      </c>
      <c r="AD559" s="34">
        <f>+Table13[[#This Row],[Na Palecie]]/Table13[[#This Row],[Na 
Warstwie]]</f>
        <v>6</v>
      </c>
      <c r="AE559" s="37" t="s">
        <v>1859</v>
      </c>
      <c r="AF559" s="37" t="s">
        <v>90</v>
      </c>
      <c r="AG559" s="37" t="s">
        <v>1860</v>
      </c>
      <c r="AH559" s="37" t="s">
        <v>1861</v>
      </c>
      <c r="AI559" s="37"/>
      <c r="AJ559" s="37" t="s">
        <v>6706</v>
      </c>
      <c r="AK559" s="37" t="s">
        <v>154</v>
      </c>
      <c r="AL559" s="37" t="str">
        <f>_xlfn.XLOOKUP(Table13[[#This Row],[Rabat Indywidualny]],'PC2 code'!A:A,'PC2 code'!B:B,0)</f>
        <v>00</v>
      </c>
    </row>
    <row r="560" spans="1:38" ht="15.75" customHeight="1" x14ac:dyDescent="0.35">
      <c r="A560" s="73" t="s">
        <v>1862</v>
      </c>
      <c r="B560" s="73" t="str">
        <f>TEXT(Table13[[#This Row],[Kod EAN 
(Sku)]],"0000000000000")</f>
        <v>3086123532755</v>
      </c>
      <c r="C560" s="78" t="str">
        <f>IF(AND(Table13[[#This Row],[Kod EAN 
(Szt)]]&lt;&gt;0,Table13[[#This Row],[Kod EAN 
(Szt)]]&lt;&gt;"0"),TEXT(Table13[[#This Row],[Kod EAN 
(Szt)]],"0000000000000"),"")</f>
        <v/>
      </c>
      <c r="D560" s="79" t="s">
        <v>1863</v>
      </c>
      <c r="E560" s="27" t="s">
        <v>7</v>
      </c>
      <c r="F560" s="28" t="s">
        <v>89</v>
      </c>
      <c r="G560" s="29"/>
      <c r="H560" s="66">
        <v>50.85</v>
      </c>
      <c r="I560" s="67"/>
      <c r="J560" s="51">
        <f>Table13[[#This Row],[Cena Netto]]*(1-Table13[[#This Row],[Rabat Długoterminowy]])</f>
        <v>50.85</v>
      </c>
      <c r="K560" s="80">
        <f>IF(TRIM($D$8)='Payment Term'!A$1,1-(1-$D$9)*(1-2%),$D$9)</f>
        <v>0.25</v>
      </c>
      <c r="L560" s="35"/>
      <c r="M560" s="81">
        <f>1-(1-Table13[[#This Row],[Rabat Długoterminowy]])*(1-Table13[[#This Row],[Dodatkowy rabat kwartału (składany)]])</f>
        <v>0</v>
      </c>
      <c r="N560" s="52">
        <v>0</v>
      </c>
      <c r="O560" s="31">
        <f>ROUND(Table13[[#This Row],[Cena Netto Po Rabacie Długoterminowym]]*(1-Table13[[#This Row],[Rabat Podstawowy]])*(1-Table13[[#This Row],[Dodatkowy rabat kwartału (składany)]])*(1-Table13[[#This Row],[Rabat Indywidualny]]),2)</f>
        <v>38.14</v>
      </c>
      <c r="P560" s="31">
        <f>Table13[[#This Row],[Сena SKU Po Wszystkich Rabatach]]/Table13[[#This Row],[Szt/
Opak.]]</f>
        <v>4.2377777777777776</v>
      </c>
      <c r="Q560" s="94" t="s">
        <v>6207</v>
      </c>
      <c r="R560" s="36" t="s">
        <v>6200</v>
      </c>
      <c r="S560" s="91">
        <f>IF(ISERROR(Table13[[#This Row],[W Inner]]),Table13[[#This Row],[W Outer]],IF(AND(Table13[[#This Row],[W Inner]]&gt;0,Table13[[#This Row],[W Inner]]&lt;&gt;"0"),Table13[[#This Row],[W Inner]],Table13[[#This Row],[W Outer]]))</f>
        <v>12</v>
      </c>
      <c r="T560" s="86"/>
      <c r="U5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0" s="49">
        <f>IF(Table13[[#This Row],[Zamówienie - Ilosc SKU '[Szt']]]=0,0,MOD(Table13[[#This Row],[Zamówienie - Ilosc SKU '[Szt']]],Table13[[#This Row],[Min. Ilość Zam. Sku]])-0.5)</f>
        <v>0</v>
      </c>
      <c r="W560" s="31">
        <f>Table13[[#This Row],[Сena SKU Po Wszystkich Rabatach]]*U560</f>
        <v>0</v>
      </c>
      <c r="X560" s="33" t="str">
        <f>IF(Table13[[#This Row],[Zamówienie - Ilosc SKU '[Szt']]]=0,"Niezamówione produkty","Zamówione produkty")</f>
        <v>Niezamówione produkty</v>
      </c>
      <c r="Y560" s="34" t="s">
        <v>90</v>
      </c>
      <c r="Z560" s="34">
        <v>12</v>
      </c>
      <c r="AA560" s="34">
        <v>144</v>
      </c>
      <c r="AB560" s="34">
        <v>864</v>
      </c>
      <c r="AC560" s="34">
        <f>+Table13[[#This Row],[Na Palecie]]/Table13[[#This Row],[W Outer]]</f>
        <v>72</v>
      </c>
      <c r="AD560" s="34">
        <f>+Table13[[#This Row],[Na Palecie]]/Table13[[#This Row],[Na 
Warstwie]]</f>
        <v>6</v>
      </c>
      <c r="AE560" s="37" t="s">
        <v>1864</v>
      </c>
      <c r="AF560" s="37" t="s">
        <v>90</v>
      </c>
      <c r="AG560" s="37" t="s">
        <v>1865</v>
      </c>
      <c r="AH560" s="37" t="s">
        <v>1866</v>
      </c>
      <c r="AI560" s="37"/>
      <c r="AJ560" s="37" t="s">
        <v>6706</v>
      </c>
      <c r="AK560" s="37" t="s">
        <v>154</v>
      </c>
      <c r="AL560" s="37" t="str">
        <f>_xlfn.XLOOKUP(Table13[[#This Row],[Rabat Indywidualny]],'PC2 code'!A:A,'PC2 code'!B:B,0)</f>
        <v>00</v>
      </c>
    </row>
    <row r="561" spans="1:38" ht="15.75" customHeight="1" x14ac:dyDescent="0.35">
      <c r="A561" s="73" t="s">
        <v>1877</v>
      </c>
      <c r="B561" s="73" t="str">
        <f>TEXT(Table13[[#This Row],[Kod EAN 
(Sku)]],"0000000000000")</f>
        <v>3086123655430</v>
      </c>
      <c r="C561" s="78" t="str">
        <f>IF(AND(Table13[[#This Row],[Kod EAN 
(Szt)]]&lt;&gt;0,Table13[[#This Row],[Kod EAN 
(Szt)]]&lt;&gt;"0"),TEXT(Table13[[#This Row],[Kod EAN 
(Szt)]],"0000000000000"),"")</f>
        <v/>
      </c>
      <c r="D561" s="79" t="s">
        <v>1878</v>
      </c>
      <c r="E561" s="27" t="s">
        <v>7</v>
      </c>
      <c r="F561" s="28" t="s">
        <v>1593</v>
      </c>
      <c r="G561" s="29"/>
      <c r="H561" s="66">
        <v>87.3</v>
      </c>
      <c r="I561" s="67"/>
      <c r="J561" s="51">
        <f>Table13[[#This Row],[Cena Netto]]*(1-Table13[[#This Row],[Rabat Długoterminowy]])</f>
        <v>87.3</v>
      </c>
      <c r="K561" s="80">
        <f>IF(TRIM($D$8)='Payment Term'!A$1,1-(1-$D$9)*(1-2%),$D$9)</f>
        <v>0.25</v>
      </c>
      <c r="L561" s="35"/>
      <c r="M561" s="81">
        <f>1-(1-Table13[[#This Row],[Rabat Długoterminowy]])*(1-Table13[[#This Row],[Dodatkowy rabat kwartału (składany)]])</f>
        <v>0</v>
      </c>
      <c r="N561" s="52">
        <v>0</v>
      </c>
      <c r="O561" s="31">
        <f>ROUND(Table13[[#This Row],[Cena Netto Po Rabacie Długoterminowym]]*(1-Table13[[#This Row],[Rabat Podstawowy]])*(1-Table13[[#This Row],[Dodatkowy rabat kwartału (składany)]])*(1-Table13[[#This Row],[Rabat Indywidualny]]),2)</f>
        <v>65.48</v>
      </c>
      <c r="P561" s="31">
        <f>Table13[[#This Row],[Сena SKU Po Wszystkich Rabatach]]/Table13[[#This Row],[Szt/
Opak.]]</f>
        <v>2.0462500000000001</v>
      </c>
      <c r="Q561" s="94" t="s">
        <v>2484</v>
      </c>
      <c r="R561" s="36" t="s">
        <v>6200</v>
      </c>
      <c r="S561" s="91">
        <f>IF(ISERROR(Table13[[#This Row],[W Inner]]),Table13[[#This Row],[W Outer]],IF(AND(Table13[[#This Row],[W Inner]]&gt;0,Table13[[#This Row],[W Inner]]&lt;&gt;"0"),Table13[[#This Row],[W Inner]],Table13[[#This Row],[W Outer]]))</f>
        <v>10</v>
      </c>
      <c r="T561" s="86"/>
      <c r="U5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1" s="49">
        <f>IF(Table13[[#This Row],[Zamówienie - Ilosc SKU '[Szt']]]=0,0,MOD(Table13[[#This Row],[Zamówienie - Ilosc SKU '[Szt']]],Table13[[#This Row],[Min. Ilość Zam. Sku]])-0.5)</f>
        <v>0</v>
      </c>
      <c r="W561" s="31">
        <f>Table13[[#This Row],[Сena SKU Po Wszystkich Rabatach]]*U561</f>
        <v>0</v>
      </c>
      <c r="X561" s="33" t="str">
        <f>IF(Table13[[#This Row],[Zamówienie - Ilosc SKU '[Szt']]]=0,"Niezamówione produkty","Zamówione produkty")</f>
        <v>Niezamówione produkty</v>
      </c>
      <c r="Y561" s="34" t="s">
        <v>90</v>
      </c>
      <c r="Z561" s="34">
        <v>10</v>
      </c>
      <c r="AA561" s="34">
        <v>40</v>
      </c>
      <c r="AB561" s="34">
        <v>160</v>
      </c>
      <c r="AC561" s="34">
        <f>+Table13[[#This Row],[Na Palecie]]/Table13[[#This Row],[W Outer]]</f>
        <v>16</v>
      </c>
      <c r="AD561" s="34">
        <f>+Table13[[#This Row],[Na Palecie]]/Table13[[#This Row],[Na 
Warstwie]]</f>
        <v>4</v>
      </c>
      <c r="AE561" s="37" t="s">
        <v>1879</v>
      </c>
      <c r="AF561" s="37" t="s">
        <v>90</v>
      </c>
      <c r="AG561" s="37" t="s">
        <v>1880</v>
      </c>
      <c r="AH561" s="37" t="s">
        <v>1881</v>
      </c>
      <c r="AI561" s="37"/>
      <c r="AJ561" s="37" t="s">
        <v>6706</v>
      </c>
      <c r="AK561" s="37" t="s">
        <v>1652</v>
      </c>
      <c r="AL561" s="37" t="str">
        <f>_xlfn.XLOOKUP(Table13[[#This Row],[Rabat Indywidualny]],'PC2 code'!A:A,'PC2 code'!B:B,0)</f>
        <v>00</v>
      </c>
    </row>
    <row r="562" spans="1:38" ht="15.75" customHeight="1" x14ac:dyDescent="0.35">
      <c r="A562" s="73" t="s">
        <v>1867</v>
      </c>
      <c r="B562" s="73" t="str">
        <f>TEXT(Table13[[#This Row],[Kod EAN 
(Sku)]],"0000000000000")</f>
        <v>3086123595460</v>
      </c>
      <c r="C562" s="78" t="str">
        <f>IF(AND(Table13[[#This Row],[Kod EAN 
(Szt)]]&lt;&gt;0,Table13[[#This Row],[Kod EAN 
(Szt)]]&lt;&gt;"0"),TEXT(Table13[[#This Row],[Kod EAN 
(Szt)]],"0000000000000"),"")</f>
        <v/>
      </c>
      <c r="D562" s="79" t="s">
        <v>1868</v>
      </c>
      <c r="E562" s="27" t="s">
        <v>7</v>
      </c>
      <c r="F562" s="28" t="s">
        <v>89</v>
      </c>
      <c r="G562" s="29"/>
      <c r="H562" s="66">
        <v>57.94</v>
      </c>
      <c r="I562" s="67"/>
      <c r="J562" s="51">
        <f>Table13[[#This Row],[Cena Netto]]*(1-Table13[[#This Row],[Rabat Długoterminowy]])</f>
        <v>57.94</v>
      </c>
      <c r="K562" s="80">
        <f>IF(TRIM($D$8)='Payment Term'!A$1,1-(1-$D$9)*(1-2%),$D$9)</f>
        <v>0.25</v>
      </c>
      <c r="L562" s="35"/>
      <c r="M562" s="81">
        <f>1-(1-Table13[[#This Row],[Rabat Długoterminowy]])*(1-Table13[[#This Row],[Dodatkowy rabat kwartału (składany)]])</f>
        <v>0</v>
      </c>
      <c r="N562" s="52">
        <v>0</v>
      </c>
      <c r="O562" s="31">
        <f>ROUND(Table13[[#This Row],[Cena Netto Po Rabacie Długoterminowym]]*(1-Table13[[#This Row],[Rabat Podstawowy]])*(1-Table13[[#This Row],[Dodatkowy rabat kwartału (składany)]])*(1-Table13[[#This Row],[Rabat Indywidualny]]),2)</f>
        <v>43.46</v>
      </c>
      <c r="P562" s="31">
        <f>Table13[[#This Row],[Сena SKU Po Wszystkich Rabatach]]/Table13[[#This Row],[Szt/
Opak.]]</f>
        <v>2.8973333333333335</v>
      </c>
      <c r="Q562" s="94" t="s">
        <v>2450</v>
      </c>
      <c r="R562" s="36" t="s">
        <v>6200</v>
      </c>
      <c r="S562" s="91">
        <f>IF(ISERROR(Table13[[#This Row],[W Inner]]),Table13[[#This Row],[W Outer]],IF(AND(Table13[[#This Row],[W Inner]]&gt;0,Table13[[#This Row],[W Inner]]&lt;&gt;"0"),Table13[[#This Row],[W Inner]],Table13[[#This Row],[W Outer]]))</f>
        <v>5</v>
      </c>
      <c r="T562" s="86"/>
      <c r="U5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2" s="49">
        <f>IF(Table13[[#This Row],[Zamówienie - Ilosc SKU '[Szt']]]=0,0,MOD(Table13[[#This Row],[Zamówienie - Ilosc SKU '[Szt']]],Table13[[#This Row],[Min. Ilość Zam. Sku]])-0.5)</f>
        <v>0</v>
      </c>
      <c r="W562" s="31">
        <f>Table13[[#This Row],[Сena SKU Po Wszystkich Rabatach]]*U562</f>
        <v>0</v>
      </c>
      <c r="X562" s="33" t="str">
        <f>IF(Table13[[#This Row],[Zamówienie - Ilosc SKU '[Szt']]]=0,"Niezamówione produkty","Zamówione produkty")</f>
        <v>Niezamówione produkty</v>
      </c>
      <c r="Y562" s="34" t="s">
        <v>90</v>
      </c>
      <c r="Z562" s="34">
        <v>5</v>
      </c>
      <c r="AA562" s="34">
        <v>100</v>
      </c>
      <c r="AB562" s="34">
        <v>700</v>
      </c>
      <c r="AC562" s="34">
        <f>+Table13[[#This Row],[Na Palecie]]/Table13[[#This Row],[W Outer]]</f>
        <v>140</v>
      </c>
      <c r="AD562" s="34">
        <f>+Table13[[#This Row],[Na Palecie]]/Table13[[#This Row],[Na 
Warstwie]]</f>
        <v>7</v>
      </c>
      <c r="AE562" s="37" t="s">
        <v>1869</v>
      </c>
      <c r="AF562" s="37" t="s">
        <v>90</v>
      </c>
      <c r="AG562" s="37" t="s">
        <v>1870</v>
      </c>
      <c r="AH562" s="37" t="s">
        <v>1871</v>
      </c>
      <c r="AI562" s="37"/>
      <c r="AJ562" s="37" t="s">
        <v>6706</v>
      </c>
      <c r="AK562" s="37" t="s">
        <v>722</v>
      </c>
      <c r="AL562" s="37" t="str">
        <f>_xlfn.XLOOKUP(Table13[[#This Row],[Rabat Indywidualny]],'PC2 code'!A:A,'PC2 code'!B:B,0)</f>
        <v>00</v>
      </c>
    </row>
    <row r="563" spans="1:38" ht="15.75" customHeight="1" x14ac:dyDescent="0.35">
      <c r="A563" s="73" t="s">
        <v>1872</v>
      </c>
      <c r="B563" s="73" t="str">
        <f>TEXT(Table13[[#This Row],[Kod EAN 
(Sku)]],"0000000000000")</f>
        <v>3086123559899</v>
      </c>
      <c r="C563" s="78" t="str">
        <f>IF(AND(Table13[[#This Row],[Kod EAN 
(Szt)]]&lt;&gt;0,Table13[[#This Row],[Kod EAN 
(Szt)]]&lt;&gt;"0"),TEXT(Table13[[#This Row],[Kod EAN 
(Szt)]],"0000000000000"),"")</f>
        <v/>
      </c>
      <c r="D563" s="79" t="s">
        <v>1873</v>
      </c>
      <c r="E563" s="27" t="s">
        <v>7</v>
      </c>
      <c r="F563" s="28" t="s">
        <v>89</v>
      </c>
      <c r="G563" s="29"/>
      <c r="H563" s="66">
        <v>120.92</v>
      </c>
      <c r="I563" s="67"/>
      <c r="J563" s="51">
        <f>Table13[[#This Row],[Cena Netto]]*(1-Table13[[#This Row],[Rabat Długoterminowy]])</f>
        <v>120.92</v>
      </c>
      <c r="K563" s="80">
        <f>IF(TRIM($D$8)='Payment Term'!A$1,1-(1-$D$9)*(1-2%),$D$9)</f>
        <v>0.25</v>
      </c>
      <c r="L563" s="35"/>
      <c r="M563" s="81">
        <f>1-(1-Table13[[#This Row],[Rabat Długoterminowy]])*(1-Table13[[#This Row],[Dodatkowy rabat kwartału (składany)]])</f>
        <v>0</v>
      </c>
      <c r="N563" s="52">
        <v>0</v>
      </c>
      <c r="O563" s="31">
        <f>ROUND(Table13[[#This Row],[Cena Netto Po Rabacie Długoterminowym]]*(1-Table13[[#This Row],[Rabat Podstawowy]])*(1-Table13[[#This Row],[Dodatkowy rabat kwartału (składany)]])*(1-Table13[[#This Row],[Rabat Indywidualny]]),2)</f>
        <v>90.69</v>
      </c>
      <c r="P563" s="31">
        <f>Table13[[#This Row],[Сena SKU Po Wszystkich Rabatach]]/Table13[[#This Row],[Szt/
Opak.]]</f>
        <v>3.4880769230769229</v>
      </c>
      <c r="Q563" s="94" t="s">
        <v>2472</v>
      </c>
      <c r="R563" s="36" t="s">
        <v>6200</v>
      </c>
      <c r="S563" s="91">
        <f>IF(ISERROR(Table13[[#This Row],[W Inner]]),Table13[[#This Row],[W Outer]],IF(AND(Table13[[#This Row],[W Inner]]&gt;0,Table13[[#This Row],[W Inner]]&lt;&gt;"0"),Table13[[#This Row],[W Inner]],Table13[[#This Row],[W Outer]]))</f>
        <v>8</v>
      </c>
      <c r="T563" s="86"/>
      <c r="U5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3" s="49">
        <f>IF(Table13[[#This Row],[Zamówienie - Ilosc SKU '[Szt']]]=0,0,MOD(Table13[[#This Row],[Zamówienie - Ilosc SKU '[Szt']]],Table13[[#This Row],[Min. Ilość Zam. Sku]])-0.5)</f>
        <v>0</v>
      </c>
      <c r="W563" s="31">
        <f>Table13[[#This Row],[Сena SKU Po Wszystkich Rabatach]]*U563</f>
        <v>0</v>
      </c>
      <c r="X563" s="33" t="str">
        <f>IF(Table13[[#This Row],[Zamówienie - Ilosc SKU '[Szt']]]=0,"Niezamówione produkty","Zamówione produkty")</f>
        <v>Niezamówione produkty</v>
      </c>
      <c r="Y563" s="34" t="s">
        <v>90</v>
      </c>
      <c r="Z563" s="34">
        <v>8</v>
      </c>
      <c r="AA563" s="34">
        <v>80</v>
      </c>
      <c r="AB563" s="34">
        <v>400</v>
      </c>
      <c r="AC563" s="34">
        <f>+Table13[[#This Row],[Na Palecie]]/Table13[[#This Row],[W Outer]]</f>
        <v>50</v>
      </c>
      <c r="AD563" s="34">
        <f>+Table13[[#This Row],[Na Palecie]]/Table13[[#This Row],[Na 
Warstwie]]</f>
        <v>5</v>
      </c>
      <c r="AE563" s="37" t="s">
        <v>1874</v>
      </c>
      <c r="AF563" s="37" t="s">
        <v>90</v>
      </c>
      <c r="AG563" s="37" t="s">
        <v>1875</v>
      </c>
      <c r="AH563" s="37" t="s">
        <v>1876</v>
      </c>
      <c r="AI563" s="37"/>
      <c r="AJ563" s="37" t="s">
        <v>6706</v>
      </c>
      <c r="AK563" s="37" t="s">
        <v>722</v>
      </c>
      <c r="AL563" s="37" t="str">
        <f>_xlfn.XLOOKUP(Table13[[#This Row],[Rabat Indywidualny]],'PC2 code'!A:A,'PC2 code'!B:B,0)</f>
        <v>00</v>
      </c>
    </row>
    <row r="564" spans="1:38" ht="15.75" customHeight="1" x14ac:dyDescent="0.35">
      <c r="A564" s="73" t="s">
        <v>5792</v>
      </c>
      <c r="B564" s="73" t="str">
        <f>TEXT(Table13[[#This Row],[Kod EAN 
(Sku)]],"0000000000000")</f>
        <v>3086123559981</v>
      </c>
      <c r="C564" s="78" t="str">
        <f>IF(AND(Table13[[#This Row],[Kod EAN 
(Szt)]]&lt;&gt;0,Table13[[#This Row],[Kod EAN 
(Szt)]]&lt;&gt;"0"),TEXT(Table13[[#This Row],[Kod EAN 
(Szt)]],"0000000000000"),"")</f>
        <v/>
      </c>
      <c r="D564" s="79" t="s">
        <v>6143</v>
      </c>
      <c r="E564" s="27" t="s">
        <v>7</v>
      </c>
      <c r="F564" s="28" t="s">
        <v>89</v>
      </c>
      <c r="G564" s="29"/>
      <c r="H564" s="66">
        <v>135.6</v>
      </c>
      <c r="I564" s="67"/>
      <c r="J564" s="51">
        <f>Table13[[#This Row],[Cena Netto]]*(1-Table13[[#This Row],[Rabat Długoterminowy]])</f>
        <v>135.6</v>
      </c>
      <c r="K564" s="80">
        <f>IF(TRIM($D$8)='Payment Term'!A$1,1-(1-$D$9)*(1-2%),$D$9)</f>
        <v>0.25</v>
      </c>
      <c r="L564" s="35"/>
      <c r="M564" s="81">
        <f>1-(1-Table13[[#This Row],[Rabat Długoterminowy]])*(1-Table13[[#This Row],[Dodatkowy rabat kwartału (składany)]])</f>
        <v>0</v>
      </c>
      <c r="N564" s="52">
        <v>0</v>
      </c>
      <c r="O564" s="31">
        <f>ROUND(Table13[[#This Row],[Cena Netto Po Rabacie Długoterminowym]]*(1-Table13[[#This Row],[Rabat Podstawowy]])*(1-Table13[[#This Row],[Dodatkowy rabat kwartału (składany)]])*(1-Table13[[#This Row],[Rabat Indywidualny]]),2)</f>
        <v>101.7</v>
      </c>
      <c r="P564" s="31">
        <f>Table13[[#This Row],[Сena SKU Po Wszystkich Rabatach]]/Table13[[#This Row],[Szt/
Opak.]]</f>
        <v>7.2642857142857142</v>
      </c>
      <c r="Q564" s="94" t="s">
        <v>2448</v>
      </c>
      <c r="R564" s="36" t="s">
        <v>6200</v>
      </c>
      <c r="S564" s="91">
        <f>IF(ISERROR(Table13[[#This Row],[W Inner]]),Table13[[#This Row],[W Outer]],IF(AND(Table13[[#This Row],[W Inner]]&gt;0,Table13[[#This Row],[W Inner]]&lt;&gt;"0"),Table13[[#This Row],[W Inner]],Table13[[#This Row],[W Outer]]))</f>
        <v>8</v>
      </c>
      <c r="T564" s="86"/>
      <c r="U5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4" s="49">
        <f>IF(Table13[[#This Row],[Zamówienie - Ilosc SKU '[Szt']]]=0,0,MOD(Table13[[#This Row],[Zamówienie - Ilosc SKU '[Szt']]],Table13[[#This Row],[Min. Ilość Zam. Sku]])-0.5)</f>
        <v>0</v>
      </c>
      <c r="W564" s="31">
        <f>Table13[[#This Row],[Сena SKU Po Wszystkich Rabatach]]*U564</f>
        <v>0</v>
      </c>
      <c r="X564" s="33" t="str">
        <f>IF(Table13[[#This Row],[Zamówienie - Ilosc SKU '[Szt']]]=0,"Niezamówione produkty","Zamówione produkty")</f>
        <v>Niezamówione produkty</v>
      </c>
      <c r="Y564" s="34" t="s">
        <v>90</v>
      </c>
      <c r="Z564" s="34">
        <v>8</v>
      </c>
      <c r="AA564" s="34">
        <v>80</v>
      </c>
      <c r="AB564" s="34">
        <v>400</v>
      </c>
      <c r="AC564" s="34">
        <f>+Table13[[#This Row],[Na Palecie]]/Table13[[#This Row],[W Outer]]</f>
        <v>50</v>
      </c>
      <c r="AD564" s="34">
        <f>+Table13[[#This Row],[Na Palecie]]/Table13[[#This Row],[Na 
Warstwie]]</f>
        <v>5</v>
      </c>
      <c r="AE564" s="37" t="s">
        <v>6302</v>
      </c>
      <c r="AF564" s="37" t="s">
        <v>90</v>
      </c>
      <c r="AG564" s="37" t="s">
        <v>6592</v>
      </c>
      <c r="AH564" s="37" t="s">
        <v>6593</v>
      </c>
      <c r="AI564" s="37"/>
      <c r="AJ564" s="37" t="s">
        <v>6706</v>
      </c>
      <c r="AK564" s="37" t="s">
        <v>154</v>
      </c>
      <c r="AL564" s="37" t="str">
        <f>_xlfn.XLOOKUP(Table13[[#This Row],[Rabat Indywidualny]],'PC2 code'!A:A,'PC2 code'!B:B,0)</f>
        <v>00</v>
      </c>
    </row>
    <row r="565" spans="1:38" ht="15.75" customHeight="1" x14ac:dyDescent="0.35">
      <c r="A565" s="73" t="s">
        <v>1882</v>
      </c>
      <c r="B565" s="73" t="str">
        <f>TEXT(Table13[[#This Row],[Kod EAN 
(Sku)]],"0000000000000")</f>
        <v>3086123714342</v>
      </c>
      <c r="C565" s="78" t="str">
        <f>IF(AND(Table13[[#This Row],[Kod EAN 
(Szt)]]&lt;&gt;0,Table13[[#This Row],[Kod EAN 
(Szt)]]&lt;&gt;"0"),TEXT(Table13[[#This Row],[Kod EAN 
(Szt)]],"0000000000000"),"")</f>
        <v/>
      </c>
      <c r="D565" s="79" t="s">
        <v>1883</v>
      </c>
      <c r="E565" s="27" t="s">
        <v>7</v>
      </c>
      <c r="F565" s="28" t="s">
        <v>1593</v>
      </c>
      <c r="G565" s="29"/>
      <c r="H565" s="66">
        <v>97.73</v>
      </c>
      <c r="I565" s="67"/>
      <c r="J565" s="51">
        <f>Table13[[#This Row],[Cena Netto]]*(1-Table13[[#This Row],[Rabat Długoterminowy]])</f>
        <v>97.73</v>
      </c>
      <c r="K565" s="80">
        <f>IF(TRIM($D$8)='Payment Term'!A$1,1-(1-$D$9)*(1-2%),$D$9)</f>
        <v>0.25</v>
      </c>
      <c r="L565" s="35"/>
      <c r="M565" s="81">
        <f>1-(1-Table13[[#This Row],[Rabat Długoterminowy]])*(1-Table13[[#This Row],[Dodatkowy rabat kwartału (składany)]])</f>
        <v>0</v>
      </c>
      <c r="N565" s="52">
        <v>0</v>
      </c>
      <c r="O565" s="31">
        <f>ROUND(Table13[[#This Row],[Cena Netto Po Rabacie Długoterminowym]]*(1-Table13[[#This Row],[Rabat Podstawowy]])*(1-Table13[[#This Row],[Dodatkowy rabat kwartału (składany)]])*(1-Table13[[#This Row],[Rabat Indywidualny]]),2)</f>
        <v>73.3</v>
      </c>
      <c r="P565" s="31">
        <f>Table13[[#This Row],[Сena SKU Po Wszystkich Rabatach]]/Table13[[#This Row],[Szt/
Opak.]]</f>
        <v>2.036111111111111</v>
      </c>
      <c r="Q565" s="94" t="s">
        <v>2492</v>
      </c>
      <c r="R565" s="36" t="s">
        <v>6200</v>
      </c>
      <c r="S565" s="91">
        <f>IF(ISERROR(Table13[[#This Row],[W Inner]]),Table13[[#This Row],[W Outer]],IF(AND(Table13[[#This Row],[W Inner]]&gt;0,Table13[[#This Row],[W Inner]]&lt;&gt;"0"),Table13[[#This Row],[W Inner]],Table13[[#This Row],[W Outer]]))</f>
        <v>10</v>
      </c>
      <c r="T565" s="86"/>
      <c r="U5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5" s="49">
        <f>IF(Table13[[#This Row],[Zamówienie - Ilosc SKU '[Szt']]]=0,0,MOD(Table13[[#This Row],[Zamówienie - Ilosc SKU '[Szt']]],Table13[[#This Row],[Min. Ilość Zam. Sku]])-0.5)</f>
        <v>0</v>
      </c>
      <c r="W565" s="31">
        <f>Table13[[#This Row],[Сena SKU Po Wszystkich Rabatach]]*U565</f>
        <v>0</v>
      </c>
      <c r="X565" s="33" t="str">
        <f>IF(Table13[[#This Row],[Zamówienie - Ilosc SKU '[Szt']]]=0,"Niezamówione produkty","Zamówione produkty")</f>
        <v>Niezamówione produkty</v>
      </c>
      <c r="Y565" s="34" t="s">
        <v>90</v>
      </c>
      <c r="Z565" s="34">
        <v>10</v>
      </c>
      <c r="AA565" s="34">
        <v>40</v>
      </c>
      <c r="AB565" s="34">
        <v>120</v>
      </c>
      <c r="AC565" s="34">
        <f>+Table13[[#This Row],[Na Palecie]]/Table13[[#This Row],[W Outer]]</f>
        <v>12</v>
      </c>
      <c r="AD565" s="34">
        <f>+Table13[[#This Row],[Na Palecie]]/Table13[[#This Row],[Na 
Warstwie]]</f>
        <v>3</v>
      </c>
      <c r="AE565" s="37" t="s">
        <v>1884</v>
      </c>
      <c r="AF565" s="37" t="s">
        <v>90</v>
      </c>
      <c r="AG565" s="37" t="s">
        <v>1885</v>
      </c>
      <c r="AH565" s="37" t="s">
        <v>1886</v>
      </c>
      <c r="AI565" s="37"/>
      <c r="AJ565" s="37" t="s">
        <v>6706</v>
      </c>
      <c r="AK565" s="37" t="s">
        <v>722</v>
      </c>
      <c r="AL565" s="37" t="str">
        <f>_xlfn.XLOOKUP(Table13[[#This Row],[Rabat Indywidualny]],'PC2 code'!A:A,'PC2 code'!B:B,0)</f>
        <v>00</v>
      </c>
    </row>
    <row r="566" spans="1:38" ht="15.75" customHeight="1" x14ac:dyDescent="0.35">
      <c r="A566" s="73" t="s">
        <v>1887</v>
      </c>
      <c r="B566" s="73" t="str">
        <f>TEXT(Table13[[#This Row],[Kod EAN 
(Sku)]],"0000000000000")</f>
        <v>3086123742840</v>
      </c>
      <c r="C566" s="78" t="str">
        <f>IF(AND(Table13[[#This Row],[Kod EAN 
(Szt)]]&lt;&gt;0,Table13[[#This Row],[Kod EAN 
(Szt)]]&lt;&gt;"0"),TEXT(Table13[[#This Row],[Kod EAN 
(Szt)]],"0000000000000"),"")</f>
        <v/>
      </c>
      <c r="D566" s="79" t="s">
        <v>1888</v>
      </c>
      <c r="E566" s="27" t="s">
        <v>7</v>
      </c>
      <c r="F566" s="28" t="s">
        <v>1593</v>
      </c>
      <c r="G566" s="29"/>
      <c r="H566" s="66">
        <v>52.27</v>
      </c>
      <c r="I566" s="67"/>
      <c r="J566" s="51">
        <f>Table13[[#This Row],[Cena Netto]]*(1-Table13[[#This Row],[Rabat Długoterminowy]])</f>
        <v>52.27</v>
      </c>
      <c r="K566" s="80">
        <f>IF(TRIM($D$8)='Payment Term'!A$1,1-(1-$D$9)*(1-2%),$D$9)</f>
        <v>0.25</v>
      </c>
      <c r="L566" s="35"/>
      <c r="M566" s="81">
        <f>1-(1-Table13[[#This Row],[Rabat Długoterminowy]])*(1-Table13[[#This Row],[Dodatkowy rabat kwartału (składany)]])</f>
        <v>0</v>
      </c>
      <c r="N566" s="52">
        <v>0</v>
      </c>
      <c r="O566" s="31">
        <f>ROUND(Table13[[#This Row],[Cena Netto Po Rabacie Długoterminowym]]*(1-Table13[[#This Row],[Rabat Podstawowy]])*(1-Table13[[#This Row],[Dodatkowy rabat kwartału (składany)]])*(1-Table13[[#This Row],[Rabat Indywidualny]]),2)</f>
        <v>39.200000000000003</v>
      </c>
      <c r="P566" s="31">
        <f>Table13[[#This Row],[Сena SKU Po Wszystkich Rabatach]]/Table13[[#This Row],[Szt/
Opak.]]</f>
        <v>1.3066666666666669</v>
      </c>
      <c r="Q566" s="94" t="s">
        <v>2480</v>
      </c>
      <c r="R566" s="36" t="s">
        <v>2440</v>
      </c>
      <c r="S566" s="91">
        <f>IF(ISERROR(Table13[[#This Row],[W Inner]]),Table13[[#This Row],[W Outer]],IF(AND(Table13[[#This Row],[W Inner]]&gt;0,Table13[[#This Row],[W Inner]]&lt;&gt;"0"),Table13[[#This Row],[W Inner]],Table13[[#This Row],[W Outer]]))</f>
        <v>10</v>
      </c>
      <c r="T566" s="86"/>
      <c r="U5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6" s="49">
        <f>IF(Table13[[#This Row],[Zamówienie - Ilosc SKU '[Szt']]]=0,0,MOD(Table13[[#This Row],[Zamówienie - Ilosc SKU '[Szt']]],Table13[[#This Row],[Min. Ilość Zam. Sku]])-0.5)</f>
        <v>0</v>
      </c>
      <c r="W566" s="31">
        <f>Table13[[#This Row],[Сena SKU Po Wszystkich Rabatach]]*U566</f>
        <v>0</v>
      </c>
      <c r="X566" s="33" t="str">
        <f>IF(Table13[[#This Row],[Zamówienie - Ilosc SKU '[Szt']]]=0,"Niezamówione produkty","Zamówione produkty")</f>
        <v>Niezamówione produkty</v>
      </c>
      <c r="Y566" s="34" t="s">
        <v>90</v>
      </c>
      <c r="Z566" s="34">
        <v>10</v>
      </c>
      <c r="AA566" s="34">
        <v>80</v>
      </c>
      <c r="AB566" s="34">
        <v>320</v>
      </c>
      <c r="AC566" s="34">
        <f>+Table13[[#This Row],[Na Palecie]]/Table13[[#This Row],[W Outer]]</f>
        <v>32</v>
      </c>
      <c r="AD566" s="34">
        <f>+Table13[[#This Row],[Na Palecie]]/Table13[[#This Row],[Na 
Warstwie]]</f>
        <v>4</v>
      </c>
      <c r="AE566" s="37" t="s">
        <v>1889</v>
      </c>
      <c r="AF566" s="37" t="s">
        <v>90</v>
      </c>
      <c r="AG566" s="37" t="s">
        <v>1890</v>
      </c>
      <c r="AH566" s="37" t="s">
        <v>1891</v>
      </c>
      <c r="AI566" s="37"/>
      <c r="AJ566" s="37" t="s">
        <v>6706</v>
      </c>
      <c r="AK566" s="37" t="s">
        <v>722</v>
      </c>
      <c r="AL566" s="37" t="str">
        <f>_xlfn.XLOOKUP(Table13[[#This Row],[Rabat Indywidualny]],'PC2 code'!A:A,'PC2 code'!B:B,0)</f>
        <v>00</v>
      </c>
    </row>
    <row r="567" spans="1:38" ht="15.75" customHeight="1" x14ac:dyDescent="0.35">
      <c r="A567" s="73" t="s">
        <v>5793</v>
      </c>
      <c r="B567" s="73" t="str">
        <f>TEXT(Table13[[#This Row],[Kod EAN 
(Sku)]],"0000000000000")</f>
        <v>3086123516182</v>
      </c>
      <c r="C567" s="78" t="str">
        <f>IF(AND(Table13[[#This Row],[Kod EAN 
(Szt)]]&lt;&gt;0,Table13[[#This Row],[Kod EAN 
(Szt)]]&lt;&gt;"0"),TEXT(Table13[[#This Row],[Kod EAN 
(Szt)]],"0000000000000"),"")</f>
        <v/>
      </c>
      <c r="D567" s="79" t="s">
        <v>1892</v>
      </c>
      <c r="E567" s="27" t="s">
        <v>7</v>
      </c>
      <c r="F567" s="28" t="s">
        <v>1593</v>
      </c>
      <c r="G567" s="29"/>
      <c r="H567" s="66">
        <v>135.6</v>
      </c>
      <c r="I567" s="67"/>
      <c r="J567" s="51">
        <f>Table13[[#This Row],[Cena Netto]]*(1-Table13[[#This Row],[Rabat Długoterminowy]])</f>
        <v>135.6</v>
      </c>
      <c r="K567" s="80">
        <f>IF(TRIM($D$8)='Payment Term'!A$1,1-(1-$D$9)*(1-2%),$D$9)</f>
        <v>0.25</v>
      </c>
      <c r="L567" s="35"/>
      <c r="M567" s="81">
        <f>1-(1-Table13[[#This Row],[Rabat Długoterminowy]])*(1-Table13[[#This Row],[Dodatkowy rabat kwartału (składany)]])</f>
        <v>0</v>
      </c>
      <c r="N567" s="52">
        <v>0</v>
      </c>
      <c r="O567" s="31">
        <f>ROUND(Table13[[#This Row],[Cena Netto Po Rabacie Długoterminowym]]*(1-Table13[[#This Row],[Rabat Podstawowy]])*(1-Table13[[#This Row],[Dodatkowy rabat kwartału (składany)]])*(1-Table13[[#This Row],[Rabat Indywidualny]]),2)</f>
        <v>101.7</v>
      </c>
      <c r="P567" s="31">
        <f>Table13[[#This Row],[Сena SKU Po Wszystkich Rabatach]]/Table13[[#This Row],[Szt/
Opak.]]</f>
        <v>1.5890625</v>
      </c>
      <c r="Q567" s="94" t="s">
        <v>6208</v>
      </c>
      <c r="R567" s="36" t="s">
        <v>6200</v>
      </c>
      <c r="S567" s="91">
        <f>IF(ISERROR(Table13[[#This Row],[W Inner]]),Table13[[#This Row],[W Outer]],IF(AND(Table13[[#This Row],[W Inner]]&gt;0,Table13[[#This Row],[W Inner]]&lt;&gt;"0"),Table13[[#This Row],[W Inner]],Table13[[#This Row],[W Outer]]))</f>
        <v>10</v>
      </c>
      <c r="T567" s="86"/>
      <c r="U5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7" s="49">
        <f>IF(Table13[[#This Row],[Zamówienie - Ilosc SKU '[Szt']]]=0,0,MOD(Table13[[#This Row],[Zamówienie - Ilosc SKU '[Szt']]],Table13[[#This Row],[Min. Ilość Zam. Sku]])-0.5)</f>
        <v>0</v>
      </c>
      <c r="W567" s="31">
        <f>Table13[[#This Row],[Сena SKU Po Wszystkich Rabatach]]*U567</f>
        <v>0</v>
      </c>
      <c r="X567" s="33" t="str">
        <f>IF(Table13[[#This Row],[Zamówienie - Ilosc SKU '[Szt']]]=0,"Niezamówione produkty","Zamówione produkty")</f>
        <v>Niezamówione produkty</v>
      </c>
      <c r="Y567" s="34" t="s">
        <v>90</v>
      </c>
      <c r="Z567" s="34">
        <v>10</v>
      </c>
      <c r="AA567" s="34">
        <v>60</v>
      </c>
      <c r="AB567" s="34">
        <v>240</v>
      </c>
      <c r="AC567" s="34">
        <f>+Table13[[#This Row],[Na Palecie]]/Table13[[#This Row],[W Outer]]</f>
        <v>24</v>
      </c>
      <c r="AD567" s="34">
        <f>+Table13[[#This Row],[Na Palecie]]/Table13[[#This Row],[Na 
Warstwie]]</f>
        <v>4</v>
      </c>
      <c r="AE567" s="37" t="s">
        <v>1893</v>
      </c>
      <c r="AF567" s="37" t="s">
        <v>90</v>
      </c>
      <c r="AG567" s="37" t="s">
        <v>1894</v>
      </c>
      <c r="AH567" s="37" t="s">
        <v>1895</v>
      </c>
      <c r="AI567" s="37"/>
      <c r="AJ567" s="37" t="s">
        <v>6706</v>
      </c>
      <c r="AK567" s="37" t="s">
        <v>722</v>
      </c>
      <c r="AL567" s="37" t="str">
        <f>_xlfn.XLOOKUP(Table13[[#This Row],[Rabat Indywidualny]],'PC2 code'!A:A,'PC2 code'!B:B,0)</f>
        <v>00</v>
      </c>
    </row>
    <row r="568" spans="1:38" ht="15.75" customHeight="1" x14ac:dyDescent="0.35">
      <c r="A568" s="73" t="s">
        <v>1896</v>
      </c>
      <c r="B568" s="73" t="str">
        <f>TEXT(Table13[[#This Row],[Kod EAN 
(Sku)]],"0000000000000")</f>
        <v>3086123515727</v>
      </c>
      <c r="C568" s="78" t="str">
        <f>IF(AND(Table13[[#This Row],[Kod EAN 
(Szt)]]&lt;&gt;0,Table13[[#This Row],[Kod EAN 
(Szt)]]&lt;&gt;"0"),TEXT(Table13[[#This Row],[Kod EAN 
(Szt)]],"0000000000000"),"")</f>
        <v/>
      </c>
      <c r="D568" s="79" t="s">
        <v>1897</v>
      </c>
      <c r="E568" s="27" t="s">
        <v>7</v>
      </c>
      <c r="F568" s="28" t="s">
        <v>1593</v>
      </c>
      <c r="G568" s="29"/>
      <c r="H568" s="66">
        <v>102.26</v>
      </c>
      <c r="I568" s="67"/>
      <c r="J568" s="51">
        <f>Table13[[#This Row],[Cena Netto]]*(1-Table13[[#This Row],[Rabat Długoterminowy]])</f>
        <v>102.26</v>
      </c>
      <c r="K568" s="80">
        <f>IF(TRIM($D$8)='Payment Term'!A$1,1-(1-$D$9)*(1-2%),$D$9)</f>
        <v>0.25</v>
      </c>
      <c r="L568" s="35"/>
      <c r="M568" s="81">
        <f>1-(1-Table13[[#This Row],[Rabat Długoterminowy]])*(1-Table13[[#This Row],[Dodatkowy rabat kwartału (składany)]])</f>
        <v>0</v>
      </c>
      <c r="N568" s="52">
        <v>0</v>
      </c>
      <c r="O568" s="31">
        <f>ROUND(Table13[[#This Row],[Cena Netto Po Rabacie Długoterminowym]]*(1-Table13[[#This Row],[Rabat Podstawowy]])*(1-Table13[[#This Row],[Dodatkowy rabat kwartału (składany)]])*(1-Table13[[#This Row],[Rabat Indywidualny]]),2)</f>
        <v>76.7</v>
      </c>
      <c r="P568" s="31">
        <f>Table13[[#This Row],[Сena SKU Po Wszystkich Rabatach]]/Table13[[#This Row],[Szt/
Opak.]]</f>
        <v>3.4863636363636363</v>
      </c>
      <c r="Q568" s="94" t="s">
        <v>2464</v>
      </c>
      <c r="R568" s="36" t="s">
        <v>6200</v>
      </c>
      <c r="S568" s="91">
        <f>IF(ISERROR(Table13[[#This Row],[W Inner]]),Table13[[#This Row],[W Outer]],IF(AND(Table13[[#This Row],[W Inner]]&gt;0,Table13[[#This Row],[W Inner]]&lt;&gt;"0"),Table13[[#This Row],[W Inner]],Table13[[#This Row],[W Outer]]))</f>
        <v>12</v>
      </c>
      <c r="T568" s="86"/>
      <c r="U5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8" s="49">
        <f>IF(Table13[[#This Row],[Zamówienie - Ilosc SKU '[Szt']]]=0,0,MOD(Table13[[#This Row],[Zamówienie - Ilosc SKU '[Szt']]],Table13[[#This Row],[Min. Ilość Zam. Sku]])-0.5)</f>
        <v>0</v>
      </c>
      <c r="W568" s="31">
        <f>Table13[[#This Row],[Сena SKU Po Wszystkich Rabatach]]*U568</f>
        <v>0</v>
      </c>
      <c r="X568" s="33" t="str">
        <f>IF(Table13[[#This Row],[Zamówienie - Ilosc SKU '[Szt']]]=0,"Niezamówione produkty","Zamówione produkty")</f>
        <v>Niezamówione produkty</v>
      </c>
      <c r="Y568" s="34" t="s">
        <v>90</v>
      </c>
      <c r="Z568" s="34">
        <v>12</v>
      </c>
      <c r="AA568" s="34">
        <v>48</v>
      </c>
      <c r="AB568" s="34">
        <v>96</v>
      </c>
      <c r="AC568" s="34">
        <f>+Table13[[#This Row],[Na Palecie]]/Table13[[#This Row],[W Outer]]</f>
        <v>8</v>
      </c>
      <c r="AD568" s="34">
        <f>+Table13[[#This Row],[Na Palecie]]/Table13[[#This Row],[Na 
Warstwie]]</f>
        <v>2</v>
      </c>
      <c r="AE568" s="37" t="s">
        <v>1898</v>
      </c>
      <c r="AF568" s="37" t="s">
        <v>90</v>
      </c>
      <c r="AG568" s="37" t="s">
        <v>1899</v>
      </c>
      <c r="AH568" s="37" t="s">
        <v>1900</v>
      </c>
      <c r="AI568" s="37"/>
      <c r="AJ568" s="37" t="s">
        <v>6706</v>
      </c>
      <c r="AK568" s="37" t="s">
        <v>722</v>
      </c>
      <c r="AL568" s="37" t="str">
        <f>_xlfn.XLOOKUP(Table13[[#This Row],[Rabat Indywidualny]],'PC2 code'!A:A,'PC2 code'!B:B,0)</f>
        <v>00</v>
      </c>
    </row>
    <row r="569" spans="1:38" ht="15.75" customHeight="1" x14ac:dyDescent="0.35">
      <c r="A569" s="73" t="s">
        <v>5794</v>
      </c>
      <c r="B569" s="73" t="str">
        <f>TEXT(Table13[[#This Row],[Kod EAN 
(Sku)]],"0000000000000")</f>
        <v>3086126669199</v>
      </c>
      <c r="C569" s="78" t="str">
        <f>IF(AND(Table13[[#This Row],[Kod EAN 
(Szt)]]&lt;&gt;0,Table13[[#This Row],[Kod EAN 
(Szt)]]&lt;&gt;"0"),TEXT(Table13[[#This Row],[Kod EAN 
(Szt)]],"0000000000000"),"")</f>
        <v/>
      </c>
      <c r="D569" s="79" t="s">
        <v>1829</v>
      </c>
      <c r="E569" s="27" t="s">
        <v>7</v>
      </c>
      <c r="F569" s="28" t="s">
        <v>1593</v>
      </c>
      <c r="G569" s="29"/>
      <c r="H569" s="66">
        <v>145.63</v>
      </c>
      <c r="I569" s="67"/>
      <c r="J569" s="51">
        <f>Table13[[#This Row],[Cena Netto]]*(1-Table13[[#This Row],[Rabat Długoterminowy]])</f>
        <v>145.63</v>
      </c>
      <c r="K569" s="80">
        <f>IF(TRIM($D$8)='Payment Term'!A$1,1-(1-$D$9)*(1-2%),$D$9)</f>
        <v>0.25</v>
      </c>
      <c r="L569" s="35"/>
      <c r="M569" s="81">
        <f>1-(1-Table13[[#This Row],[Rabat Długoterminowy]])*(1-Table13[[#This Row],[Dodatkowy rabat kwartału (składany)]])</f>
        <v>0</v>
      </c>
      <c r="N569" s="52">
        <v>0</v>
      </c>
      <c r="O569" s="31">
        <f>ROUND(Table13[[#This Row],[Cena Netto Po Rabacie Długoterminowym]]*(1-Table13[[#This Row],[Rabat Podstawowy]])*(1-Table13[[#This Row],[Dodatkowy rabat kwartału (składany)]])*(1-Table13[[#This Row],[Rabat Indywidualny]]),2)</f>
        <v>109.22</v>
      </c>
      <c r="P569" s="31">
        <f>Table13[[#This Row],[Сena SKU Po Wszystkich Rabatach]]/Table13[[#This Row],[Szt/
Opak.]]</f>
        <v>0.75847222222222221</v>
      </c>
      <c r="Q569" s="94" t="s">
        <v>6209</v>
      </c>
      <c r="R569" s="36" t="s">
        <v>6200</v>
      </c>
      <c r="S569" s="91">
        <f>IF(ISERROR(Table13[[#This Row],[W Inner]]),Table13[[#This Row],[W Outer]],IF(AND(Table13[[#This Row],[W Inner]]&gt;0,Table13[[#This Row],[W Inner]]&lt;&gt;"0"),Table13[[#This Row],[W Inner]],Table13[[#This Row],[W Outer]]))</f>
        <v>10</v>
      </c>
      <c r="T569" s="86"/>
      <c r="U5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69" s="49">
        <f>IF(Table13[[#This Row],[Zamówienie - Ilosc SKU '[Szt']]]=0,0,MOD(Table13[[#This Row],[Zamówienie - Ilosc SKU '[Szt']]],Table13[[#This Row],[Min. Ilość Zam. Sku]])-0.5)</f>
        <v>0</v>
      </c>
      <c r="W569" s="31">
        <f>Table13[[#This Row],[Сena SKU Po Wszystkich Rabatach]]*U569</f>
        <v>0</v>
      </c>
      <c r="X569" s="33" t="str">
        <f>IF(Table13[[#This Row],[Zamówienie - Ilosc SKU '[Szt']]]=0,"Niezamówione produkty","Zamówione produkty")</f>
        <v>Niezamówione produkty</v>
      </c>
      <c r="Y569" s="34" t="s">
        <v>90</v>
      </c>
      <c r="Z569" s="34">
        <v>10</v>
      </c>
      <c r="AA569" s="34">
        <v>60</v>
      </c>
      <c r="AB569" s="34">
        <v>120</v>
      </c>
      <c r="AC569" s="34">
        <f>+Table13[[#This Row],[Na Palecie]]/Table13[[#This Row],[W Outer]]</f>
        <v>12</v>
      </c>
      <c r="AD569" s="34">
        <f>+Table13[[#This Row],[Na Palecie]]/Table13[[#This Row],[Na 
Warstwie]]</f>
        <v>2</v>
      </c>
      <c r="AE569" s="37" t="s">
        <v>1830</v>
      </c>
      <c r="AF569" s="37" t="s">
        <v>90</v>
      </c>
      <c r="AG569" s="37" t="s">
        <v>1831</v>
      </c>
      <c r="AH569" s="37" t="s">
        <v>1832</v>
      </c>
      <c r="AI569" s="37"/>
      <c r="AJ569" s="37" t="s">
        <v>6697</v>
      </c>
      <c r="AK569" s="37" t="s">
        <v>722</v>
      </c>
      <c r="AL569" s="37" t="str">
        <f>_xlfn.XLOOKUP(Table13[[#This Row],[Rabat Indywidualny]],'PC2 code'!A:A,'PC2 code'!B:B,0)</f>
        <v>00</v>
      </c>
    </row>
    <row r="570" spans="1:38" ht="15.75" customHeight="1" x14ac:dyDescent="0.35">
      <c r="A570" s="73" t="s">
        <v>5795</v>
      </c>
      <c r="B570" s="73" t="str">
        <f>TEXT(Table13[[#This Row],[Kod EAN 
(Sku)]],"0000000000000")</f>
        <v>3086124001823</v>
      </c>
      <c r="C570" s="78" t="str">
        <f>IF(AND(Table13[[#This Row],[Kod EAN 
(Szt)]]&lt;&gt;0,Table13[[#This Row],[Kod EAN 
(Szt)]]&lt;&gt;"0"),TEXT(Table13[[#This Row],[Kod EAN 
(Szt)]],"0000000000000"),"")</f>
        <v/>
      </c>
      <c r="D570" s="79" t="s">
        <v>1833</v>
      </c>
      <c r="E570" s="27" t="s">
        <v>7</v>
      </c>
      <c r="F570" s="28" t="s">
        <v>1593</v>
      </c>
      <c r="G570" s="29"/>
      <c r="H570" s="66">
        <v>154.26</v>
      </c>
      <c r="I570" s="67"/>
      <c r="J570" s="51">
        <f>Table13[[#This Row],[Cena Netto]]*(1-Table13[[#This Row],[Rabat Długoterminowy]])</f>
        <v>154.26</v>
      </c>
      <c r="K570" s="80">
        <f>IF(TRIM($D$8)='Payment Term'!A$1,1-(1-$D$9)*(1-2%),$D$9)</f>
        <v>0.25</v>
      </c>
      <c r="L570" s="35"/>
      <c r="M570" s="81">
        <f>1-(1-Table13[[#This Row],[Rabat Długoterminowy]])*(1-Table13[[#This Row],[Dodatkowy rabat kwartału (składany)]])</f>
        <v>0</v>
      </c>
      <c r="N570" s="52">
        <v>0</v>
      </c>
      <c r="O570" s="31">
        <f>ROUND(Table13[[#This Row],[Cena Netto Po Rabacie Długoterminowym]]*(1-Table13[[#This Row],[Rabat Podstawowy]])*(1-Table13[[#This Row],[Dodatkowy rabat kwartału (składany)]])*(1-Table13[[#This Row],[Rabat Indywidualny]]),2)</f>
        <v>115.7</v>
      </c>
      <c r="P570" s="31">
        <f>Table13[[#This Row],[Сena SKU Po Wszystkich Rabatach]]/Table13[[#This Row],[Szt/
Opak.]]</f>
        <v>0.80347222222222225</v>
      </c>
      <c r="Q570" s="94" t="s">
        <v>6209</v>
      </c>
      <c r="R570" s="36" t="s">
        <v>6200</v>
      </c>
      <c r="S570" s="91">
        <f>IF(ISERROR(Table13[[#This Row],[W Inner]]),Table13[[#This Row],[W Outer]],IF(AND(Table13[[#This Row],[W Inner]]&gt;0,Table13[[#This Row],[W Inner]]&lt;&gt;"0"),Table13[[#This Row],[W Inner]],Table13[[#This Row],[W Outer]]))</f>
        <v>10</v>
      </c>
      <c r="T570" s="86"/>
      <c r="U5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0" s="49">
        <f>IF(Table13[[#This Row],[Zamówienie - Ilosc SKU '[Szt']]]=0,0,MOD(Table13[[#This Row],[Zamówienie - Ilosc SKU '[Szt']]],Table13[[#This Row],[Min. Ilość Zam. Sku]])-0.5)</f>
        <v>0</v>
      </c>
      <c r="W570" s="31">
        <f>Table13[[#This Row],[Сena SKU Po Wszystkich Rabatach]]*U570</f>
        <v>0</v>
      </c>
      <c r="X570" s="33" t="str">
        <f>IF(Table13[[#This Row],[Zamówienie - Ilosc SKU '[Szt']]]=0,"Niezamówione produkty","Zamówione produkty")</f>
        <v>Niezamówione produkty</v>
      </c>
      <c r="Y570" s="34" t="s">
        <v>90</v>
      </c>
      <c r="Z570" s="34">
        <v>10</v>
      </c>
      <c r="AA570" s="34">
        <v>60</v>
      </c>
      <c r="AB570" s="34">
        <v>120</v>
      </c>
      <c r="AC570" s="34">
        <f>+Table13[[#This Row],[Na Palecie]]/Table13[[#This Row],[W Outer]]</f>
        <v>12</v>
      </c>
      <c r="AD570" s="34">
        <f>+Table13[[#This Row],[Na Palecie]]/Table13[[#This Row],[Na 
Warstwie]]</f>
        <v>2</v>
      </c>
      <c r="AE570" s="37" t="s">
        <v>1834</v>
      </c>
      <c r="AF570" s="37" t="s">
        <v>90</v>
      </c>
      <c r="AG570" s="37" t="s">
        <v>1835</v>
      </c>
      <c r="AH570" s="37" t="s">
        <v>1836</v>
      </c>
      <c r="AI570" s="37"/>
      <c r="AJ570" s="37" t="s">
        <v>6709</v>
      </c>
      <c r="AK570" s="37" t="s">
        <v>1652</v>
      </c>
      <c r="AL570" s="37" t="str">
        <f>_xlfn.XLOOKUP(Table13[[#This Row],[Rabat Indywidualny]],'PC2 code'!A:A,'PC2 code'!B:B,0)</f>
        <v>00</v>
      </c>
    </row>
    <row r="571" spans="1:38" ht="15.75" customHeight="1" x14ac:dyDescent="0.35">
      <c r="A571" s="73" t="s">
        <v>5796</v>
      </c>
      <c r="B571" s="73" t="str">
        <f>TEXT(Table13[[#This Row],[Kod EAN 
(Sku)]],"0000000000000")</f>
        <v>3086124001052</v>
      </c>
      <c r="C571" s="78" t="str">
        <f>IF(AND(Table13[[#This Row],[Kod EAN 
(Szt)]]&lt;&gt;0,Table13[[#This Row],[Kod EAN 
(Szt)]]&lt;&gt;"0"),TEXT(Table13[[#This Row],[Kod EAN 
(Szt)]],"0000000000000"),"")</f>
        <v/>
      </c>
      <c r="D571" s="79" t="s">
        <v>1837</v>
      </c>
      <c r="E571" s="27" t="s">
        <v>7</v>
      </c>
      <c r="F571" s="28" t="s">
        <v>1593</v>
      </c>
      <c r="G571" s="29"/>
      <c r="H571" s="66">
        <v>119.58</v>
      </c>
      <c r="I571" s="67"/>
      <c r="J571" s="51">
        <f>Table13[[#This Row],[Cena Netto]]*(1-Table13[[#This Row],[Rabat Długoterminowy]])</f>
        <v>119.58</v>
      </c>
      <c r="K571" s="80">
        <f>IF(TRIM($D$8)='Payment Term'!A$1,1-(1-$D$9)*(1-2%),$D$9)</f>
        <v>0.25</v>
      </c>
      <c r="L571" s="35"/>
      <c r="M571" s="81">
        <f>1-(1-Table13[[#This Row],[Rabat Długoterminowy]])*(1-Table13[[#This Row],[Dodatkowy rabat kwartału (składany)]])</f>
        <v>0</v>
      </c>
      <c r="N571" s="52">
        <v>0</v>
      </c>
      <c r="O571" s="31">
        <f>ROUND(Table13[[#This Row],[Cena Netto Po Rabacie Długoterminowym]]*(1-Table13[[#This Row],[Rabat Podstawowy]])*(1-Table13[[#This Row],[Dodatkowy rabat kwartału (składany)]])*(1-Table13[[#This Row],[Rabat Indywidualny]]),2)</f>
        <v>89.69</v>
      </c>
      <c r="P571" s="31">
        <f>Table13[[#This Row],[Сena SKU Po Wszystkich Rabatach]]/Table13[[#This Row],[Szt/
Opak.]]</f>
        <v>0.62284722222222222</v>
      </c>
      <c r="Q571" s="94" t="s">
        <v>6209</v>
      </c>
      <c r="R571" s="36" t="s">
        <v>6200</v>
      </c>
      <c r="S571" s="91">
        <f>IF(ISERROR(Table13[[#This Row],[W Inner]]),Table13[[#This Row],[W Outer]],IF(AND(Table13[[#This Row],[W Inner]]&gt;0,Table13[[#This Row],[W Inner]]&lt;&gt;"0"),Table13[[#This Row],[W Inner]],Table13[[#This Row],[W Outer]]))</f>
        <v>10</v>
      </c>
      <c r="T571" s="86"/>
      <c r="U5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1" s="49">
        <f>IF(Table13[[#This Row],[Zamówienie - Ilosc SKU '[Szt']]]=0,0,MOD(Table13[[#This Row],[Zamówienie - Ilosc SKU '[Szt']]],Table13[[#This Row],[Min. Ilość Zam. Sku]])-0.5)</f>
        <v>0</v>
      </c>
      <c r="W571" s="31">
        <f>Table13[[#This Row],[Сena SKU Po Wszystkich Rabatach]]*U571</f>
        <v>0</v>
      </c>
      <c r="X571" s="33" t="str">
        <f>IF(Table13[[#This Row],[Zamówienie - Ilosc SKU '[Szt']]]=0,"Niezamówione produkty","Zamówione produkty")</f>
        <v>Niezamówione produkty</v>
      </c>
      <c r="Y571" s="34" t="s">
        <v>90</v>
      </c>
      <c r="Z571" s="34">
        <v>10</v>
      </c>
      <c r="AA571" s="34">
        <v>60</v>
      </c>
      <c r="AB571" s="34">
        <v>120</v>
      </c>
      <c r="AC571" s="34">
        <f>+Table13[[#This Row],[Na Palecie]]/Table13[[#This Row],[W Outer]]</f>
        <v>12</v>
      </c>
      <c r="AD571" s="34">
        <f>+Table13[[#This Row],[Na Palecie]]/Table13[[#This Row],[Na 
Warstwie]]</f>
        <v>2</v>
      </c>
      <c r="AE571" s="37" t="s">
        <v>1838</v>
      </c>
      <c r="AF571" s="37" t="s">
        <v>90</v>
      </c>
      <c r="AG571" s="37" t="s">
        <v>1839</v>
      </c>
      <c r="AH571" s="37" t="s">
        <v>1840</v>
      </c>
      <c r="AI571" s="37"/>
      <c r="AJ571" s="37" t="s">
        <v>6709</v>
      </c>
      <c r="AK571" s="37" t="s">
        <v>1652</v>
      </c>
      <c r="AL571" s="37" t="str">
        <f>_xlfn.XLOOKUP(Table13[[#This Row],[Rabat Indywidualny]],'PC2 code'!A:A,'PC2 code'!B:B,0)</f>
        <v>00</v>
      </c>
    </row>
    <row r="572" spans="1:38" ht="15.75" customHeight="1" x14ac:dyDescent="0.35">
      <c r="A572" s="73" t="s">
        <v>5797</v>
      </c>
      <c r="B572" s="73" t="str">
        <f>TEXT(Table13[[#This Row],[Kod EAN 
(Sku)]],"0000000000000")</f>
        <v>3086123286160</v>
      </c>
      <c r="C572" s="78" t="str">
        <f>IF(AND(Table13[[#This Row],[Kod EAN 
(Szt)]]&lt;&gt;0,Table13[[#This Row],[Kod EAN 
(Szt)]]&lt;&gt;"0"),TEXT(Table13[[#This Row],[Kod EAN 
(Szt)]],"0000000000000"),"")</f>
        <v/>
      </c>
      <c r="D572" s="79" t="s">
        <v>1841</v>
      </c>
      <c r="E572" s="27" t="s">
        <v>7</v>
      </c>
      <c r="F572" s="28" t="s">
        <v>1593</v>
      </c>
      <c r="G572" s="29"/>
      <c r="H572" s="66">
        <v>144.79</v>
      </c>
      <c r="I572" s="67"/>
      <c r="J572" s="51">
        <f>Table13[[#This Row],[Cena Netto]]*(1-Table13[[#This Row],[Rabat Długoterminowy]])</f>
        <v>144.79</v>
      </c>
      <c r="K572" s="80">
        <f>IF(TRIM($D$8)='Payment Term'!A$1,1-(1-$D$9)*(1-2%),$D$9)</f>
        <v>0.25</v>
      </c>
      <c r="L572" s="35"/>
      <c r="M572" s="81">
        <f>1-(1-Table13[[#This Row],[Rabat Długoterminowy]])*(1-Table13[[#This Row],[Dodatkowy rabat kwartału (składany)]])</f>
        <v>0</v>
      </c>
      <c r="N572" s="52">
        <v>0</v>
      </c>
      <c r="O572" s="31">
        <f>ROUND(Table13[[#This Row],[Cena Netto Po Rabacie Długoterminowym]]*(1-Table13[[#This Row],[Rabat Podstawowy]])*(1-Table13[[#This Row],[Dodatkowy rabat kwartału (składany)]])*(1-Table13[[#This Row],[Rabat Indywidualny]]),2)</f>
        <v>108.59</v>
      </c>
      <c r="P572" s="31">
        <f>Table13[[#This Row],[Сena SKU Po Wszystkich Rabatach]]/Table13[[#This Row],[Szt/
Opak.]]</f>
        <v>0.5027314814814815</v>
      </c>
      <c r="Q572" s="94" t="s">
        <v>6210</v>
      </c>
      <c r="R572" s="36" t="s">
        <v>6200</v>
      </c>
      <c r="S572" s="91">
        <f>IF(ISERROR(Table13[[#This Row],[W Inner]]),Table13[[#This Row],[W Outer]],IF(AND(Table13[[#This Row],[W Inner]]&gt;0,Table13[[#This Row],[W Inner]]&lt;&gt;"0"),Table13[[#This Row],[W Inner]],Table13[[#This Row],[W Outer]]))</f>
        <v>10</v>
      </c>
      <c r="T572" s="86"/>
      <c r="U5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2" s="49">
        <f>IF(Table13[[#This Row],[Zamówienie - Ilosc SKU '[Szt']]]=0,0,MOD(Table13[[#This Row],[Zamówienie - Ilosc SKU '[Szt']]],Table13[[#This Row],[Min. Ilość Zam. Sku]])-0.5)</f>
        <v>0</v>
      </c>
      <c r="W572" s="31">
        <f>Table13[[#This Row],[Сena SKU Po Wszystkich Rabatach]]*U572</f>
        <v>0</v>
      </c>
      <c r="X572" s="33" t="str">
        <f>IF(Table13[[#This Row],[Zamówienie - Ilosc SKU '[Szt']]]=0,"Niezamówione produkty","Zamówione produkty")</f>
        <v>Niezamówione produkty</v>
      </c>
      <c r="Y572" s="34" t="s">
        <v>90</v>
      </c>
      <c r="Z572" s="34">
        <v>10</v>
      </c>
      <c r="AA572" s="34">
        <v>60</v>
      </c>
      <c r="AB572" s="34">
        <v>120</v>
      </c>
      <c r="AC572" s="34">
        <f>+Table13[[#This Row],[Na Palecie]]/Table13[[#This Row],[W Outer]]</f>
        <v>12</v>
      </c>
      <c r="AD572" s="34">
        <f>+Table13[[#This Row],[Na Palecie]]/Table13[[#This Row],[Na 
Warstwie]]</f>
        <v>2</v>
      </c>
      <c r="AE572" s="37" t="s">
        <v>1842</v>
      </c>
      <c r="AF572" s="37" t="s">
        <v>90</v>
      </c>
      <c r="AG572" s="37" t="s">
        <v>1843</v>
      </c>
      <c r="AH572" s="37" t="s">
        <v>1844</v>
      </c>
      <c r="AI572" s="37"/>
      <c r="AJ572" s="37" t="s">
        <v>6709</v>
      </c>
      <c r="AK572" s="37" t="s">
        <v>1652</v>
      </c>
      <c r="AL572" s="37" t="str">
        <f>_xlfn.XLOOKUP(Table13[[#This Row],[Rabat Indywidualny]],'PC2 code'!A:A,'PC2 code'!B:B,0)</f>
        <v>00</v>
      </c>
    </row>
    <row r="573" spans="1:38" ht="15.75" customHeight="1" x14ac:dyDescent="0.35">
      <c r="A573" s="73" t="s">
        <v>5798</v>
      </c>
      <c r="B573" s="73" t="str">
        <f>TEXT(Table13[[#This Row],[Kod EAN 
(Sku)]],"0000000000000")</f>
        <v>3086124001830</v>
      </c>
      <c r="C573" s="78" t="str">
        <f>IF(AND(Table13[[#This Row],[Kod EAN 
(Szt)]]&lt;&gt;0,Table13[[#This Row],[Kod EAN 
(Szt)]]&lt;&gt;"0"),TEXT(Table13[[#This Row],[Kod EAN 
(Szt)]],"0000000000000"),"")</f>
        <v/>
      </c>
      <c r="D573" s="79" t="s">
        <v>1845</v>
      </c>
      <c r="E573" s="27" t="s">
        <v>7</v>
      </c>
      <c r="F573" s="28" t="s">
        <v>1593</v>
      </c>
      <c r="G573" s="29"/>
      <c r="H573" s="66">
        <v>150.05000000000001</v>
      </c>
      <c r="I573" s="67"/>
      <c r="J573" s="51">
        <f>Table13[[#This Row],[Cena Netto]]*(1-Table13[[#This Row],[Rabat Długoterminowy]])</f>
        <v>150.05000000000001</v>
      </c>
      <c r="K573" s="80">
        <f>IF(TRIM($D$8)='Payment Term'!A$1,1-(1-$D$9)*(1-2%),$D$9)</f>
        <v>0.25</v>
      </c>
      <c r="L573" s="35"/>
      <c r="M573" s="81">
        <f>1-(1-Table13[[#This Row],[Rabat Długoterminowy]])*(1-Table13[[#This Row],[Dodatkowy rabat kwartału (składany)]])</f>
        <v>0</v>
      </c>
      <c r="N573" s="52">
        <v>0</v>
      </c>
      <c r="O573" s="31">
        <f>ROUND(Table13[[#This Row],[Cena Netto Po Rabacie Długoterminowym]]*(1-Table13[[#This Row],[Rabat Podstawowy]])*(1-Table13[[#This Row],[Dodatkowy rabat kwartału (składany)]])*(1-Table13[[#This Row],[Rabat Indywidualny]]),2)</f>
        <v>112.54</v>
      </c>
      <c r="P573" s="31">
        <f>Table13[[#This Row],[Сena SKU Po Wszystkich Rabatach]]/Table13[[#This Row],[Szt/
Opak.]]</f>
        <v>0.78152777777777782</v>
      </c>
      <c r="Q573" s="94" t="s">
        <v>6209</v>
      </c>
      <c r="R573" s="36" t="s">
        <v>6200</v>
      </c>
      <c r="S573" s="91">
        <f>IF(ISERROR(Table13[[#This Row],[W Inner]]),Table13[[#This Row],[W Outer]],IF(AND(Table13[[#This Row],[W Inner]]&gt;0,Table13[[#This Row],[W Inner]]&lt;&gt;"0"),Table13[[#This Row],[W Inner]],Table13[[#This Row],[W Outer]]))</f>
        <v>1</v>
      </c>
      <c r="T573" s="86"/>
      <c r="U5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3" s="49">
        <f>IF(Table13[[#This Row],[Zamówienie - Ilosc SKU '[Szt']]]=0,0,MOD(Table13[[#This Row],[Zamówienie - Ilosc SKU '[Szt']]],Table13[[#This Row],[Min. Ilość Zam. Sku]])-0.5)</f>
        <v>0</v>
      </c>
      <c r="W573" s="31">
        <f>Table13[[#This Row],[Сena SKU Po Wszystkich Rabatach]]*U573</f>
        <v>0</v>
      </c>
      <c r="X573" s="33" t="str">
        <f>IF(Table13[[#This Row],[Zamówienie - Ilosc SKU '[Szt']]]=0,"Niezamówione produkty","Zamówione produkty")</f>
        <v>Niezamówione produkty</v>
      </c>
      <c r="Y573" s="34" t="s">
        <v>90</v>
      </c>
      <c r="Z573" s="34">
        <v>1</v>
      </c>
      <c r="AA573" s="34">
        <v>40</v>
      </c>
      <c r="AB573" s="34">
        <v>400</v>
      </c>
      <c r="AC573" s="34">
        <f>+Table13[[#This Row],[Na Palecie]]/Table13[[#This Row],[W Outer]]</f>
        <v>400</v>
      </c>
      <c r="AD573" s="34">
        <f>+Table13[[#This Row],[Na Palecie]]/Table13[[#This Row],[Na 
Warstwie]]</f>
        <v>10</v>
      </c>
      <c r="AE573" s="37" t="s">
        <v>1846</v>
      </c>
      <c r="AF573" s="37" t="s">
        <v>90</v>
      </c>
      <c r="AG573" s="37" t="s">
        <v>6594</v>
      </c>
      <c r="AH573" s="37" t="s">
        <v>6595</v>
      </c>
      <c r="AI573" s="37"/>
      <c r="AJ573" s="37" t="s">
        <v>6709</v>
      </c>
      <c r="AK573" s="37" t="s">
        <v>1716</v>
      </c>
      <c r="AL573" s="37" t="str">
        <f>_xlfn.XLOOKUP(Table13[[#This Row],[Rabat Indywidualny]],'PC2 code'!A:A,'PC2 code'!B:B,0)</f>
        <v>00</v>
      </c>
    </row>
    <row r="574" spans="1:38" ht="15.75" customHeight="1" x14ac:dyDescent="0.35">
      <c r="A574" s="73" t="s">
        <v>5799</v>
      </c>
      <c r="B574" s="73" t="str">
        <f>TEXT(Table13[[#This Row],[Kod EAN 
(Sku)]],"0000000000000")</f>
        <v>3086126788371</v>
      </c>
      <c r="C574" s="78" t="str">
        <f>IF(AND(Table13[[#This Row],[Kod EAN 
(Szt)]]&lt;&gt;0,Table13[[#This Row],[Kod EAN 
(Szt)]]&lt;&gt;"0"),TEXT(Table13[[#This Row],[Kod EAN 
(Szt)]],"0000000000000"),"")</f>
        <v>3086126788487</v>
      </c>
      <c r="D574" s="79" t="s">
        <v>6144</v>
      </c>
      <c r="E574" s="27" t="s">
        <v>10</v>
      </c>
      <c r="F574" s="28" t="s">
        <v>1921</v>
      </c>
      <c r="G574" s="29"/>
      <c r="H574" s="66">
        <v>270</v>
      </c>
      <c r="I574" s="67">
        <v>0.2</v>
      </c>
      <c r="J574" s="51">
        <f>Table13[[#This Row],[Cena Netto]]*(1-Table13[[#This Row],[Rabat Długoterminowy]])</f>
        <v>216</v>
      </c>
      <c r="K574" s="80">
        <f>IF(TRIM($D$8)='Payment Term'!A$1,1-(1-$D$9)*(1-2%),$D$9)</f>
        <v>0.25</v>
      </c>
      <c r="L574" s="35"/>
      <c r="M574" s="81">
        <f>1-(1-Table13[[#This Row],[Rabat Długoterminowy]])*(1-Table13[[#This Row],[Dodatkowy rabat kwartału (składany)]])</f>
        <v>0.19999999999999996</v>
      </c>
      <c r="N574" s="52">
        <v>0</v>
      </c>
      <c r="O574" s="31">
        <f>ROUND(Table13[[#This Row],[Cena Netto Po Rabacie Długoterminowym]]*(1-Table13[[#This Row],[Rabat Podstawowy]])*(1-Table13[[#This Row],[Dodatkowy rabat kwartału (składany)]])*(1-Table13[[#This Row],[Rabat Indywidualny]]),2)</f>
        <v>162</v>
      </c>
      <c r="P574" s="31">
        <f>Table13[[#This Row],[Сena SKU Po Wszystkich Rabatach]]/Table13[[#This Row],[Szt/
Opak.]]</f>
        <v>3.24</v>
      </c>
      <c r="Q574" s="94" t="s">
        <v>2520</v>
      </c>
      <c r="R574" s="36" t="s">
        <v>6200</v>
      </c>
      <c r="S574" s="91">
        <f>IF(ISERROR(Table13[[#This Row],[W Inner]]),Table13[[#This Row],[W Outer]],IF(AND(Table13[[#This Row],[W Inner]]&gt;0,Table13[[#This Row],[W Inner]]&lt;&gt;"0"),Table13[[#This Row],[W Inner]],Table13[[#This Row],[W Outer]]))</f>
        <v>12</v>
      </c>
      <c r="T574" s="86"/>
      <c r="U5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4" s="49">
        <f>IF(Table13[[#This Row],[Zamówienie - Ilosc SKU '[Szt']]]=0,0,MOD(Table13[[#This Row],[Zamówienie - Ilosc SKU '[Szt']]],Table13[[#This Row],[Min. Ilość Zam. Sku]])-0.5)</f>
        <v>0</v>
      </c>
      <c r="W574" s="31">
        <f>Table13[[#This Row],[Сena SKU Po Wszystkich Rabatach]]*U574</f>
        <v>0</v>
      </c>
      <c r="X574" s="33" t="str">
        <f>IF(Table13[[#This Row],[Zamówienie - Ilosc SKU '[Szt']]]=0,"Niezamówione produkty","Zamówione produkty")</f>
        <v>Niezamówione produkty</v>
      </c>
      <c r="Y574" s="34" t="s">
        <v>90</v>
      </c>
      <c r="Z574" s="34">
        <v>12</v>
      </c>
      <c r="AA574" s="34">
        <v>84</v>
      </c>
      <c r="AB574" s="34">
        <v>756</v>
      </c>
      <c r="AC574" s="34">
        <f>+Table13[[#This Row],[Na Palecie]]/Table13[[#This Row],[W Outer]]</f>
        <v>63</v>
      </c>
      <c r="AD574" s="34">
        <f>+Table13[[#This Row],[Na Palecie]]/Table13[[#This Row],[Na 
Warstwie]]</f>
        <v>9</v>
      </c>
      <c r="AE574" s="37" t="s">
        <v>1922</v>
      </c>
      <c r="AF574" s="37" t="s">
        <v>1923</v>
      </c>
      <c r="AG574" s="37" t="s">
        <v>6596</v>
      </c>
      <c r="AH574" s="37" t="s">
        <v>6597</v>
      </c>
      <c r="AI574" s="37"/>
      <c r="AJ574" s="37" t="s">
        <v>6711</v>
      </c>
      <c r="AK574" s="37" t="s">
        <v>1924</v>
      </c>
      <c r="AL574" s="37" t="str">
        <f>_xlfn.XLOOKUP(Table13[[#This Row],[Rabat Indywidualny]],'PC2 code'!A:A,'PC2 code'!B:B,0)</f>
        <v>00</v>
      </c>
    </row>
    <row r="575" spans="1:38" ht="15.75" customHeight="1" x14ac:dyDescent="0.35">
      <c r="A575" s="73" t="s">
        <v>5800</v>
      </c>
      <c r="B575" s="73" t="str">
        <f>TEXT(Table13[[#This Row],[Kod EAN 
(Sku)]],"0000000000000")</f>
        <v>3086126788371</v>
      </c>
      <c r="C575" s="78" t="str">
        <f>IF(AND(Table13[[#This Row],[Kod EAN 
(Szt)]]&lt;&gt;0,Table13[[#This Row],[Kod EAN 
(Szt)]]&lt;&gt;"0"),TEXT(Table13[[#This Row],[Kod EAN 
(Szt)]],"0000000000000"),"")</f>
        <v>3086126788487</v>
      </c>
      <c r="D575" s="79" t="s">
        <v>6145</v>
      </c>
      <c r="E575" s="27" t="s">
        <v>10</v>
      </c>
      <c r="F575" s="28" t="s">
        <v>1921</v>
      </c>
      <c r="G575" s="29"/>
      <c r="H575" s="66">
        <v>270</v>
      </c>
      <c r="I575" s="67">
        <v>0.2</v>
      </c>
      <c r="J575" s="51">
        <f>Table13[[#This Row],[Cena Netto]]*(1-Table13[[#This Row],[Rabat Długoterminowy]])</f>
        <v>216</v>
      </c>
      <c r="K575" s="80">
        <f>IF(TRIM($D$8)='Payment Term'!A$1,1-(1-$D$9)*(1-2%),$D$9)</f>
        <v>0.25</v>
      </c>
      <c r="L575" s="35"/>
      <c r="M575" s="81">
        <f>1-(1-Table13[[#This Row],[Rabat Długoterminowy]])*(1-Table13[[#This Row],[Dodatkowy rabat kwartału (składany)]])</f>
        <v>0.19999999999999996</v>
      </c>
      <c r="N575" s="52">
        <v>0</v>
      </c>
      <c r="O575" s="31">
        <f>ROUND(Table13[[#This Row],[Cena Netto Po Rabacie Długoterminowym]]*(1-Table13[[#This Row],[Rabat Podstawowy]])*(1-Table13[[#This Row],[Dodatkowy rabat kwartału (składany)]])*(1-Table13[[#This Row],[Rabat Indywidualny]]),2)</f>
        <v>162</v>
      </c>
      <c r="P575" s="31">
        <f>Table13[[#This Row],[Сena SKU Po Wszystkich Rabatach]]/Table13[[#This Row],[Szt/
Opak.]]</f>
        <v>3.24</v>
      </c>
      <c r="Q575" s="94" t="s">
        <v>2520</v>
      </c>
      <c r="R575" s="36" t="s">
        <v>6200</v>
      </c>
      <c r="S575" s="91">
        <f>IF(ISERROR(Table13[[#This Row],[W Inner]]),Table13[[#This Row],[W Outer]],IF(AND(Table13[[#This Row],[W Inner]]&gt;0,Table13[[#This Row],[W Inner]]&lt;&gt;"0"),Table13[[#This Row],[W Inner]],Table13[[#This Row],[W Outer]]))</f>
        <v>12</v>
      </c>
      <c r="T575" s="86"/>
      <c r="U5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5" s="49">
        <f>IF(Table13[[#This Row],[Zamówienie - Ilosc SKU '[Szt']]]=0,0,MOD(Table13[[#This Row],[Zamówienie - Ilosc SKU '[Szt']]],Table13[[#This Row],[Min. Ilość Zam. Sku]])-0.5)</f>
        <v>0</v>
      </c>
      <c r="W575" s="31">
        <f>Table13[[#This Row],[Сena SKU Po Wszystkich Rabatach]]*U575</f>
        <v>0</v>
      </c>
      <c r="X575" s="33" t="str">
        <f>IF(Table13[[#This Row],[Zamówienie - Ilosc SKU '[Szt']]]=0,"Niezamówione produkty","Zamówione produkty")</f>
        <v>Niezamówione produkty</v>
      </c>
      <c r="Y575" s="34" t="s">
        <v>90</v>
      </c>
      <c r="Z575" s="34">
        <v>12</v>
      </c>
      <c r="AA575" s="34">
        <v>84</v>
      </c>
      <c r="AB575" s="34">
        <v>756</v>
      </c>
      <c r="AC575" s="34">
        <f>+Table13[[#This Row],[Na Palecie]]/Table13[[#This Row],[W Outer]]</f>
        <v>63</v>
      </c>
      <c r="AD575" s="34">
        <f>+Table13[[#This Row],[Na Palecie]]/Table13[[#This Row],[Na 
Warstwie]]</f>
        <v>9</v>
      </c>
      <c r="AE575" s="37" t="s">
        <v>1922</v>
      </c>
      <c r="AF575" s="37" t="s">
        <v>1923</v>
      </c>
      <c r="AG575" s="37" t="s">
        <v>6598</v>
      </c>
      <c r="AH575" s="37" t="s">
        <v>6599</v>
      </c>
      <c r="AI575" s="37"/>
      <c r="AJ575" s="37" t="s">
        <v>6711</v>
      </c>
      <c r="AK575" s="37" t="s">
        <v>1924</v>
      </c>
      <c r="AL575" s="37" t="str">
        <f>_xlfn.XLOOKUP(Table13[[#This Row],[Rabat Indywidualny]],'PC2 code'!A:A,'PC2 code'!B:B,0)</f>
        <v>00</v>
      </c>
    </row>
    <row r="576" spans="1:38" ht="15.75" customHeight="1" x14ac:dyDescent="0.35">
      <c r="A576" s="73" t="s">
        <v>5801</v>
      </c>
      <c r="B576" s="73" t="str">
        <f>TEXT(Table13[[#This Row],[Kod EAN 
(Sku)]],"0000000000000")</f>
        <v>3086126788371</v>
      </c>
      <c r="C576" s="78" t="str">
        <f>IF(AND(Table13[[#This Row],[Kod EAN 
(Szt)]]&lt;&gt;0,Table13[[#This Row],[Kod EAN 
(Szt)]]&lt;&gt;"0"),TEXT(Table13[[#This Row],[Kod EAN 
(Szt)]],"0000000000000"),"")</f>
        <v>3086126788487</v>
      </c>
      <c r="D576" s="79" t="s">
        <v>6146</v>
      </c>
      <c r="E576" s="27" t="s">
        <v>10</v>
      </c>
      <c r="F576" s="28" t="s">
        <v>1921</v>
      </c>
      <c r="G576" s="29"/>
      <c r="H576" s="66">
        <v>270</v>
      </c>
      <c r="I576" s="67">
        <v>0.2</v>
      </c>
      <c r="J576" s="51">
        <f>Table13[[#This Row],[Cena Netto]]*(1-Table13[[#This Row],[Rabat Długoterminowy]])</f>
        <v>216</v>
      </c>
      <c r="K576" s="80">
        <f>IF(TRIM($D$8)='Payment Term'!A$1,1-(1-$D$9)*(1-2%),$D$9)</f>
        <v>0.25</v>
      </c>
      <c r="L576" s="35"/>
      <c r="M576" s="81">
        <f>1-(1-Table13[[#This Row],[Rabat Długoterminowy]])*(1-Table13[[#This Row],[Dodatkowy rabat kwartału (składany)]])</f>
        <v>0.19999999999999996</v>
      </c>
      <c r="N576" s="52">
        <v>0</v>
      </c>
      <c r="O576" s="31">
        <f>ROUND(Table13[[#This Row],[Cena Netto Po Rabacie Długoterminowym]]*(1-Table13[[#This Row],[Rabat Podstawowy]])*(1-Table13[[#This Row],[Dodatkowy rabat kwartału (składany)]])*(1-Table13[[#This Row],[Rabat Indywidualny]]),2)</f>
        <v>162</v>
      </c>
      <c r="P576" s="31">
        <f>Table13[[#This Row],[Сena SKU Po Wszystkich Rabatach]]/Table13[[#This Row],[Szt/
Opak.]]</f>
        <v>3.24</v>
      </c>
      <c r="Q576" s="94" t="s">
        <v>2520</v>
      </c>
      <c r="R576" s="36" t="s">
        <v>6200</v>
      </c>
      <c r="S576" s="91">
        <f>IF(ISERROR(Table13[[#This Row],[W Inner]]),Table13[[#This Row],[W Outer]],IF(AND(Table13[[#This Row],[W Inner]]&gt;0,Table13[[#This Row],[W Inner]]&lt;&gt;"0"),Table13[[#This Row],[W Inner]],Table13[[#This Row],[W Outer]]))</f>
        <v>12</v>
      </c>
      <c r="T576" s="86"/>
      <c r="U5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6" s="49">
        <f>IF(Table13[[#This Row],[Zamówienie - Ilosc SKU '[Szt']]]=0,0,MOD(Table13[[#This Row],[Zamówienie - Ilosc SKU '[Szt']]],Table13[[#This Row],[Min. Ilość Zam. Sku]])-0.5)</f>
        <v>0</v>
      </c>
      <c r="W576" s="31">
        <f>Table13[[#This Row],[Сena SKU Po Wszystkich Rabatach]]*U576</f>
        <v>0</v>
      </c>
      <c r="X576" s="33" t="str">
        <f>IF(Table13[[#This Row],[Zamówienie - Ilosc SKU '[Szt']]]=0,"Niezamówione produkty","Zamówione produkty")</f>
        <v>Niezamówione produkty</v>
      </c>
      <c r="Y576" s="34" t="s">
        <v>90</v>
      </c>
      <c r="Z576" s="34">
        <v>12</v>
      </c>
      <c r="AA576" s="34">
        <v>84</v>
      </c>
      <c r="AB576" s="34">
        <v>756</v>
      </c>
      <c r="AC576" s="34">
        <f>+Table13[[#This Row],[Na Palecie]]/Table13[[#This Row],[W Outer]]</f>
        <v>63</v>
      </c>
      <c r="AD576" s="34">
        <f>+Table13[[#This Row],[Na Palecie]]/Table13[[#This Row],[Na 
Warstwie]]</f>
        <v>9</v>
      </c>
      <c r="AE576" s="37" t="s">
        <v>1922</v>
      </c>
      <c r="AF576" s="37" t="s">
        <v>1923</v>
      </c>
      <c r="AG576" s="37" t="s">
        <v>6600</v>
      </c>
      <c r="AH576" s="37" t="s">
        <v>6601</v>
      </c>
      <c r="AI576" s="37"/>
      <c r="AJ576" s="37" t="s">
        <v>6711</v>
      </c>
      <c r="AK576" s="37" t="s">
        <v>1924</v>
      </c>
      <c r="AL576" s="37" t="str">
        <f>_xlfn.XLOOKUP(Table13[[#This Row],[Rabat Indywidualny]],'PC2 code'!A:A,'PC2 code'!B:B,0)</f>
        <v>00</v>
      </c>
    </row>
    <row r="577" spans="1:38" ht="15.75" customHeight="1" x14ac:dyDescent="0.35">
      <c r="A577" s="73" t="s">
        <v>5802</v>
      </c>
      <c r="B577" s="73" t="str">
        <f>TEXT(Table13[[#This Row],[Kod EAN 
(Sku)]],"0000000000000")</f>
        <v>3086126788371</v>
      </c>
      <c r="C577" s="78" t="str">
        <f>IF(AND(Table13[[#This Row],[Kod EAN 
(Szt)]]&lt;&gt;0,Table13[[#This Row],[Kod EAN 
(Szt)]]&lt;&gt;"0"),TEXT(Table13[[#This Row],[Kod EAN 
(Szt)]],"0000000000000"),"")</f>
        <v>3086126788487</v>
      </c>
      <c r="D577" s="79" t="s">
        <v>6147</v>
      </c>
      <c r="E577" s="27" t="s">
        <v>10</v>
      </c>
      <c r="F577" s="28" t="s">
        <v>1921</v>
      </c>
      <c r="G577" s="29"/>
      <c r="H577" s="66">
        <v>270</v>
      </c>
      <c r="I577" s="67">
        <v>0.2</v>
      </c>
      <c r="J577" s="51">
        <f>Table13[[#This Row],[Cena Netto]]*(1-Table13[[#This Row],[Rabat Długoterminowy]])</f>
        <v>216</v>
      </c>
      <c r="K577" s="80">
        <f>IF(TRIM($D$8)='Payment Term'!A$1,1-(1-$D$9)*(1-2%),$D$9)</f>
        <v>0.25</v>
      </c>
      <c r="L577" s="35"/>
      <c r="M577" s="81">
        <f>1-(1-Table13[[#This Row],[Rabat Długoterminowy]])*(1-Table13[[#This Row],[Dodatkowy rabat kwartału (składany)]])</f>
        <v>0.19999999999999996</v>
      </c>
      <c r="N577" s="52">
        <v>0</v>
      </c>
      <c r="O577" s="31">
        <f>ROUND(Table13[[#This Row],[Cena Netto Po Rabacie Długoterminowym]]*(1-Table13[[#This Row],[Rabat Podstawowy]])*(1-Table13[[#This Row],[Dodatkowy rabat kwartału (składany)]])*(1-Table13[[#This Row],[Rabat Indywidualny]]),2)</f>
        <v>162</v>
      </c>
      <c r="P577" s="31">
        <f>Table13[[#This Row],[Сena SKU Po Wszystkich Rabatach]]/Table13[[#This Row],[Szt/
Opak.]]</f>
        <v>3.24</v>
      </c>
      <c r="Q577" s="94" t="s">
        <v>2520</v>
      </c>
      <c r="R577" s="36" t="s">
        <v>6200</v>
      </c>
      <c r="S577" s="91">
        <f>IF(ISERROR(Table13[[#This Row],[W Inner]]),Table13[[#This Row],[W Outer]],IF(AND(Table13[[#This Row],[W Inner]]&gt;0,Table13[[#This Row],[W Inner]]&lt;&gt;"0"),Table13[[#This Row],[W Inner]],Table13[[#This Row],[W Outer]]))</f>
        <v>12</v>
      </c>
      <c r="T577" s="86"/>
      <c r="U5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7" s="49">
        <f>IF(Table13[[#This Row],[Zamówienie - Ilosc SKU '[Szt']]]=0,0,MOD(Table13[[#This Row],[Zamówienie - Ilosc SKU '[Szt']]],Table13[[#This Row],[Min. Ilość Zam. Sku]])-0.5)</f>
        <v>0</v>
      </c>
      <c r="W577" s="31">
        <f>Table13[[#This Row],[Сena SKU Po Wszystkich Rabatach]]*U577</f>
        <v>0</v>
      </c>
      <c r="X577" s="33" t="str">
        <f>IF(Table13[[#This Row],[Zamówienie - Ilosc SKU '[Szt']]]=0,"Niezamówione produkty","Zamówione produkty")</f>
        <v>Niezamówione produkty</v>
      </c>
      <c r="Y577" s="34" t="s">
        <v>90</v>
      </c>
      <c r="Z577" s="34">
        <v>12</v>
      </c>
      <c r="AA577" s="34">
        <v>84</v>
      </c>
      <c r="AB577" s="34">
        <v>756</v>
      </c>
      <c r="AC577" s="34">
        <f>+Table13[[#This Row],[Na Palecie]]/Table13[[#This Row],[W Outer]]</f>
        <v>63</v>
      </c>
      <c r="AD577" s="34">
        <f>+Table13[[#This Row],[Na Palecie]]/Table13[[#This Row],[Na 
Warstwie]]</f>
        <v>9</v>
      </c>
      <c r="AE577" s="37" t="s">
        <v>1922</v>
      </c>
      <c r="AF577" s="37" t="s">
        <v>1923</v>
      </c>
      <c r="AG577" s="37" t="s">
        <v>6602</v>
      </c>
      <c r="AH577" s="37" t="s">
        <v>6603</v>
      </c>
      <c r="AI577" s="37"/>
      <c r="AJ577" s="37" t="s">
        <v>6711</v>
      </c>
      <c r="AK577" s="37" t="s">
        <v>1924</v>
      </c>
      <c r="AL577" s="37" t="str">
        <f>_xlfn.XLOOKUP(Table13[[#This Row],[Rabat Indywidualny]],'PC2 code'!A:A,'PC2 code'!B:B,0)</f>
        <v>00</v>
      </c>
    </row>
    <row r="578" spans="1:38" ht="15.75" customHeight="1" x14ac:dyDescent="0.35">
      <c r="A578" s="73" t="s">
        <v>5803</v>
      </c>
      <c r="B578" s="73" t="str">
        <f>TEXT(Table13[[#This Row],[Kod EAN 
(Sku)]],"0000000000000")</f>
        <v>3086126788371</v>
      </c>
      <c r="C578" s="78" t="str">
        <f>IF(AND(Table13[[#This Row],[Kod EAN 
(Szt)]]&lt;&gt;0,Table13[[#This Row],[Kod EAN 
(Szt)]]&lt;&gt;"0"),TEXT(Table13[[#This Row],[Kod EAN 
(Szt)]],"0000000000000"),"")</f>
        <v>3086126788487</v>
      </c>
      <c r="D578" s="79" t="s">
        <v>6148</v>
      </c>
      <c r="E578" s="27" t="s">
        <v>10</v>
      </c>
      <c r="F578" s="28" t="s">
        <v>1921</v>
      </c>
      <c r="G578" s="29"/>
      <c r="H578" s="66">
        <v>270</v>
      </c>
      <c r="I578" s="67">
        <v>0.2</v>
      </c>
      <c r="J578" s="51">
        <f>Table13[[#This Row],[Cena Netto]]*(1-Table13[[#This Row],[Rabat Długoterminowy]])</f>
        <v>216</v>
      </c>
      <c r="K578" s="80">
        <f>IF(TRIM($D$8)='Payment Term'!A$1,1-(1-$D$9)*(1-2%),$D$9)</f>
        <v>0.25</v>
      </c>
      <c r="L578" s="35"/>
      <c r="M578" s="81">
        <f>1-(1-Table13[[#This Row],[Rabat Długoterminowy]])*(1-Table13[[#This Row],[Dodatkowy rabat kwartału (składany)]])</f>
        <v>0.19999999999999996</v>
      </c>
      <c r="N578" s="52">
        <v>0</v>
      </c>
      <c r="O578" s="31">
        <f>ROUND(Table13[[#This Row],[Cena Netto Po Rabacie Długoterminowym]]*(1-Table13[[#This Row],[Rabat Podstawowy]])*(1-Table13[[#This Row],[Dodatkowy rabat kwartału (składany)]])*(1-Table13[[#This Row],[Rabat Indywidualny]]),2)</f>
        <v>162</v>
      </c>
      <c r="P578" s="31">
        <f>Table13[[#This Row],[Сena SKU Po Wszystkich Rabatach]]/Table13[[#This Row],[Szt/
Opak.]]</f>
        <v>3.24</v>
      </c>
      <c r="Q578" s="94" t="s">
        <v>2520</v>
      </c>
      <c r="R578" s="36" t="s">
        <v>6200</v>
      </c>
      <c r="S578" s="91">
        <f>IF(ISERROR(Table13[[#This Row],[W Inner]]),Table13[[#This Row],[W Outer]],IF(AND(Table13[[#This Row],[W Inner]]&gt;0,Table13[[#This Row],[W Inner]]&lt;&gt;"0"),Table13[[#This Row],[W Inner]],Table13[[#This Row],[W Outer]]))</f>
        <v>12</v>
      </c>
      <c r="T578" s="86"/>
      <c r="U5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8" s="49">
        <f>IF(Table13[[#This Row],[Zamówienie - Ilosc SKU '[Szt']]]=0,0,MOD(Table13[[#This Row],[Zamówienie - Ilosc SKU '[Szt']]],Table13[[#This Row],[Min. Ilość Zam. Sku]])-0.5)</f>
        <v>0</v>
      </c>
      <c r="W578" s="31">
        <f>Table13[[#This Row],[Сena SKU Po Wszystkich Rabatach]]*U578</f>
        <v>0</v>
      </c>
      <c r="X578" s="33" t="str">
        <f>IF(Table13[[#This Row],[Zamówienie - Ilosc SKU '[Szt']]]=0,"Niezamówione produkty","Zamówione produkty")</f>
        <v>Niezamówione produkty</v>
      </c>
      <c r="Y578" s="34" t="s">
        <v>90</v>
      </c>
      <c r="Z578" s="34">
        <v>12</v>
      </c>
      <c r="AA578" s="34">
        <v>84</v>
      </c>
      <c r="AB578" s="34">
        <v>756</v>
      </c>
      <c r="AC578" s="34">
        <f>+Table13[[#This Row],[Na Palecie]]/Table13[[#This Row],[W Outer]]</f>
        <v>63</v>
      </c>
      <c r="AD578" s="34">
        <f>+Table13[[#This Row],[Na Palecie]]/Table13[[#This Row],[Na 
Warstwie]]</f>
        <v>9</v>
      </c>
      <c r="AE578" s="37" t="s">
        <v>1922</v>
      </c>
      <c r="AF578" s="37" t="s">
        <v>1923</v>
      </c>
      <c r="AG578" s="37" t="s">
        <v>6604</v>
      </c>
      <c r="AH578" s="37" t="s">
        <v>6605</v>
      </c>
      <c r="AI578" s="37"/>
      <c r="AJ578" s="37" t="s">
        <v>6711</v>
      </c>
      <c r="AK578" s="37" t="s">
        <v>1924</v>
      </c>
      <c r="AL578" s="37" t="str">
        <f>_xlfn.XLOOKUP(Table13[[#This Row],[Rabat Indywidualny]],'PC2 code'!A:A,'PC2 code'!B:B,0)</f>
        <v>00</v>
      </c>
    </row>
    <row r="579" spans="1:38" ht="15.75" customHeight="1" x14ac:dyDescent="0.35">
      <c r="A579" s="73" t="s">
        <v>5804</v>
      </c>
      <c r="B579" s="73" t="str">
        <f>TEXT(Table13[[#This Row],[Kod EAN 
(Sku)]],"0000000000000")</f>
        <v>3086126788371</v>
      </c>
      <c r="C579" s="78" t="str">
        <f>IF(AND(Table13[[#This Row],[Kod EAN 
(Szt)]]&lt;&gt;0,Table13[[#This Row],[Kod EAN 
(Szt)]]&lt;&gt;"0"),TEXT(Table13[[#This Row],[Kod EAN 
(Szt)]],"0000000000000"),"")</f>
        <v>3086126788487</v>
      </c>
      <c r="D579" s="79" t="s">
        <v>6149</v>
      </c>
      <c r="E579" s="27" t="s">
        <v>10</v>
      </c>
      <c r="F579" s="28" t="s">
        <v>1921</v>
      </c>
      <c r="G579" s="29"/>
      <c r="H579" s="66">
        <v>270</v>
      </c>
      <c r="I579" s="67">
        <v>0.2</v>
      </c>
      <c r="J579" s="51">
        <f>Table13[[#This Row],[Cena Netto]]*(1-Table13[[#This Row],[Rabat Długoterminowy]])</f>
        <v>216</v>
      </c>
      <c r="K579" s="80">
        <f>IF(TRIM($D$8)='Payment Term'!A$1,1-(1-$D$9)*(1-2%),$D$9)</f>
        <v>0.25</v>
      </c>
      <c r="L579" s="35"/>
      <c r="M579" s="81">
        <f>1-(1-Table13[[#This Row],[Rabat Długoterminowy]])*(1-Table13[[#This Row],[Dodatkowy rabat kwartału (składany)]])</f>
        <v>0.19999999999999996</v>
      </c>
      <c r="N579" s="52">
        <v>0</v>
      </c>
      <c r="O579" s="31">
        <f>ROUND(Table13[[#This Row],[Cena Netto Po Rabacie Długoterminowym]]*(1-Table13[[#This Row],[Rabat Podstawowy]])*(1-Table13[[#This Row],[Dodatkowy rabat kwartału (składany)]])*(1-Table13[[#This Row],[Rabat Indywidualny]]),2)</f>
        <v>162</v>
      </c>
      <c r="P579" s="31">
        <f>Table13[[#This Row],[Сena SKU Po Wszystkich Rabatach]]/Table13[[#This Row],[Szt/
Opak.]]</f>
        <v>3.24</v>
      </c>
      <c r="Q579" s="94" t="s">
        <v>2520</v>
      </c>
      <c r="R579" s="36" t="s">
        <v>6200</v>
      </c>
      <c r="S579" s="91">
        <f>IF(ISERROR(Table13[[#This Row],[W Inner]]),Table13[[#This Row],[W Outer]],IF(AND(Table13[[#This Row],[W Inner]]&gt;0,Table13[[#This Row],[W Inner]]&lt;&gt;"0"),Table13[[#This Row],[W Inner]],Table13[[#This Row],[W Outer]]))</f>
        <v>12</v>
      </c>
      <c r="T579" s="86"/>
      <c r="U5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79" s="49">
        <f>IF(Table13[[#This Row],[Zamówienie - Ilosc SKU '[Szt']]]=0,0,MOD(Table13[[#This Row],[Zamówienie - Ilosc SKU '[Szt']]],Table13[[#This Row],[Min. Ilość Zam. Sku]])-0.5)</f>
        <v>0</v>
      </c>
      <c r="W579" s="31">
        <f>Table13[[#This Row],[Сena SKU Po Wszystkich Rabatach]]*U579</f>
        <v>0</v>
      </c>
      <c r="X579" s="33" t="str">
        <f>IF(Table13[[#This Row],[Zamówienie - Ilosc SKU '[Szt']]]=0,"Niezamówione produkty","Zamówione produkty")</f>
        <v>Niezamówione produkty</v>
      </c>
      <c r="Y579" s="34" t="s">
        <v>90</v>
      </c>
      <c r="Z579" s="34">
        <v>12</v>
      </c>
      <c r="AA579" s="34">
        <v>84</v>
      </c>
      <c r="AB579" s="34">
        <v>756</v>
      </c>
      <c r="AC579" s="34">
        <f>+Table13[[#This Row],[Na Palecie]]/Table13[[#This Row],[W Outer]]</f>
        <v>63</v>
      </c>
      <c r="AD579" s="34">
        <f>+Table13[[#This Row],[Na Palecie]]/Table13[[#This Row],[Na 
Warstwie]]</f>
        <v>9</v>
      </c>
      <c r="AE579" s="37" t="s">
        <v>1922</v>
      </c>
      <c r="AF579" s="37" t="s">
        <v>1923</v>
      </c>
      <c r="AG579" s="37" t="s">
        <v>6606</v>
      </c>
      <c r="AH579" s="37" t="s">
        <v>6607</v>
      </c>
      <c r="AI579" s="37"/>
      <c r="AJ579" s="37" t="s">
        <v>6711</v>
      </c>
      <c r="AK579" s="37" t="s">
        <v>1924</v>
      </c>
      <c r="AL579" s="37" t="str">
        <f>_xlfn.XLOOKUP(Table13[[#This Row],[Rabat Indywidualny]],'PC2 code'!A:A,'PC2 code'!B:B,0)</f>
        <v>00</v>
      </c>
    </row>
    <row r="580" spans="1:38" ht="15.75" customHeight="1" x14ac:dyDescent="0.35">
      <c r="A580" s="73" t="s">
        <v>5805</v>
      </c>
      <c r="B580" s="73" t="str">
        <f>TEXT(Table13[[#This Row],[Kod EAN 
(Sku)]],"0000000000000")</f>
        <v>3086126788371</v>
      </c>
      <c r="C580" s="78" t="str">
        <f>IF(AND(Table13[[#This Row],[Kod EAN 
(Szt)]]&lt;&gt;0,Table13[[#This Row],[Kod EAN 
(Szt)]]&lt;&gt;"0"),TEXT(Table13[[#This Row],[Kod EAN 
(Szt)]],"0000000000000"),"")</f>
        <v>3086126788487</v>
      </c>
      <c r="D580" s="79" t="s">
        <v>6150</v>
      </c>
      <c r="E580" s="27" t="s">
        <v>10</v>
      </c>
      <c r="F580" s="28" t="s">
        <v>1921</v>
      </c>
      <c r="G580" s="29"/>
      <c r="H580" s="66">
        <v>270</v>
      </c>
      <c r="I580" s="67">
        <v>0.2</v>
      </c>
      <c r="J580" s="51">
        <f>Table13[[#This Row],[Cena Netto]]*(1-Table13[[#This Row],[Rabat Długoterminowy]])</f>
        <v>216</v>
      </c>
      <c r="K580" s="80">
        <f>IF(TRIM($D$8)='Payment Term'!A$1,1-(1-$D$9)*(1-2%),$D$9)</f>
        <v>0.25</v>
      </c>
      <c r="L580" s="35"/>
      <c r="M580" s="81">
        <f>1-(1-Table13[[#This Row],[Rabat Długoterminowy]])*(1-Table13[[#This Row],[Dodatkowy rabat kwartału (składany)]])</f>
        <v>0.19999999999999996</v>
      </c>
      <c r="N580" s="52">
        <v>0</v>
      </c>
      <c r="O580" s="31">
        <f>ROUND(Table13[[#This Row],[Cena Netto Po Rabacie Długoterminowym]]*(1-Table13[[#This Row],[Rabat Podstawowy]])*(1-Table13[[#This Row],[Dodatkowy rabat kwartału (składany)]])*(1-Table13[[#This Row],[Rabat Indywidualny]]),2)</f>
        <v>162</v>
      </c>
      <c r="P580" s="31">
        <f>Table13[[#This Row],[Сena SKU Po Wszystkich Rabatach]]/Table13[[#This Row],[Szt/
Opak.]]</f>
        <v>3.24</v>
      </c>
      <c r="Q580" s="94" t="s">
        <v>2520</v>
      </c>
      <c r="R580" s="36" t="s">
        <v>6200</v>
      </c>
      <c r="S580" s="91">
        <f>IF(ISERROR(Table13[[#This Row],[W Inner]]),Table13[[#This Row],[W Outer]],IF(AND(Table13[[#This Row],[W Inner]]&gt;0,Table13[[#This Row],[W Inner]]&lt;&gt;"0"),Table13[[#This Row],[W Inner]],Table13[[#This Row],[W Outer]]))</f>
        <v>12</v>
      </c>
      <c r="T580" s="86"/>
      <c r="U5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0" s="49">
        <f>IF(Table13[[#This Row],[Zamówienie - Ilosc SKU '[Szt']]]=0,0,MOD(Table13[[#This Row],[Zamówienie - Ilosc SKU '[Szt']]],Table13[[#This Row],[Min. Ilość Zam. Sku]])-0.5)</f>
        <v>0</v>
      </c>
      <c r="W580" s="31">
        <f>Table13[[#This Row],[Сena SKU Po Wszystkich Rabatach]]*U580</f>
        <v>0</v>
      </c>
      <c r="X580" s="33" t="str">
        <f>IF(Table13[[#This Row],[Zamówienie - Ilosc SKU '[Szt']]]=0,"Niezamówione produkty","Zamówione produkty")</f>
        <v>Niezamówione produkty</v>
      </c>
      <c r="Y580" s="34" t="s">
        <v>90</v>
      </c>
      <c r="Z580" s="34">
        <v>12</v>
      </c>
      <c r="AA580" s="34">
        <v>84</v>
      </c>
      <c r="AB580" s="34">
        <v>756</v>
      </c>
      <c r="AC580" s="34">
        <f>+Table13[[#This Row],[Na Palecie]]/Table13[[#This Row],[W Outer]]</f>
        <v>63</v>
      </c>
      <c r="AD580" s="34">
        <f>+Table13[[#This Row],[Na Palecie]]/Table13[[#This Row],[Na 
Warstwie]]</f>
        <v>9</v>
      </c>
      <c r="AE580" s="37" t="s">
        <v>1922</v>
      </c>
      <c r="AF580" s="37" t="s">
        <v>1923</v>
      </c>
      <c r="AG580" s="37" t="s">
        <v>6608</v>
      </c>
      <c r="AH580" s="37" t="s">
        <v>6609</v>
      </c>
      <c r="AI580" s="37"/>
      <c r="AJ580" s="37" t="s">
        <v>6711</v>
      </c>
      <c r="AK580" s="37" t="s">
        <v>1924</v>
      </c>
      <c r="AL580" s="37" t="str">
        <f>_xlfn.XLOOKUP(Table13[[#This Row],[Rabat Indywidualny]],'PC2 code'!A:A,'PC2 code'!B:B,0)</f>
        <v>00</v>
      </c>
    </row>
    <row r="581" spans="1:38" ht="15.75" customHeight="1" x14ac:dyDescent="0.35">
      <c r="A581" s="73" t="s">
        <v>5806</v>
      </c>
      <c r="B581" s="73" t="str">
        <f>TEXT(Table13[[#This Row],[Kod EAN 
(Sku)]],"0000000000000")</f>
        <v>3086126788371</v>
      </c>
      <c r="C581" s="78" t="str">
        <f>IF(AND(Table13[[#This Row],[Kod EAN 
(Szt)]]&lt;&gt;0,Table13[[#This Row],[Kod EAN 
(Szt)]]&lt;&gt;"0"),TEXT(Table13[[#This Row],[Kod EAN 
(Szt)]],"0000000000000"),"")</f>
        <v>3086126788487</v>
      </c>
      <c r="D581" s="79" t="s">
        <v>6151</v>
      </c>
      <c r="E581" s="27" t="s">
        <v>10</v>
      </c>
      <c r="F581" s="28" t="s">
        <v>1921</v>
      </c>
      <c r="G581" s="29"/>
      <c r="H581" s="66">
        <v>270</v>
      </c>
      <c r="I581" s="67">
        <v>0.2</v>
      </c>
      <c r="J581" s="51">
        <f>Table13[[#This Row],[Cena Netto]]*(1-Table13[[#This Row],[Rabat Długoterminowy]])</f>
        <v>216</v>
      </c>
      <c r="K581" s="80">
        <f>IF(TRIM($D$8)='Payment Term'!A$1,1-(1-$D$9)*(1-2%),$D$9)</f>
        <v>0.25</v>
      </c>
      <c r="L581" s="35"/>
      <c r="M581" s="81">
        <f>1-(1-Table13[[#This Row],[Rabat Długoterminowy]])*(1-Table13[[#This Row],[Dodatkowy rabat kwartału (składany)]])</f>
        <v>0.19999999999999996</v>
      </c>
      <c r="N581" s="52">
        <v>0</v>
      </c>
      <c r="O581" s="31">
        <f>ROUND(Table13[[#This Row],[Cena Netto Po Rabacie Długoterminowym]]*(1-Table13[[#This Row],[Rabat Podstawowy]])*(1-Table13[[#This Row],[Dodatkowy rabat kwartału (składany)]])*(1-Table13[[#This Row],[Rabat Indywidualny]]),2)</f>
        <v>162</v>
      </c>
      <c r="P581" s="31">
        <f>Table13[[#This Row],[Сena SKU Po Wszystkich Rabatach]]/Table13[[#This Row],[Szt/
Opak.]]</f>
        <v>3.24</v>
      </c>
      <c r="Q581" s="94" t="s">
        <v>2520</v>
      </c>
      <c r="R581" s="36" t="s">
        <v>6200</v>
      </c>
      <c r="S581" s="91">
        <f>IF(ISERROR(Table13[[#This Row],[W Inner]]),Table13[[#This Row],[W Outer]],IF(AND(Table13[[#This Row],[W Inner]]&gt;0,Table13[[#This Row],[W Inner]]&lt;&gt;"0"),Table13[[#This Row],[W Inner]],Table13[[#This Row],[W Outer]]))</f>
        <v>12</v>
      </c>
      <c r="T581" s="86"/>
      <c r="U5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1" s="49">
        <f>IF(Table13[[#This Row],[Zamówienie - Ilosc SKU '[Szt']]]=0,0,MOD(Table13[[#This Row],[Zamówienie - Ilosc SKU '[Szt']]],Table13[[#This Row],[Min. Ilość Zam. Sku]])-0.5)</f>
        <v>0</v>
      </c>
      <c r="W581" s="31">
        <f>Table13[[#This Row],[Сena SKU Po Wszystkich Rabatach]]*U581</f>
        <v>0</v>
      </c>
      <c r="X581" s="33" t="str">
        <f>IF(Table13[[#This Row],[Zamówienie - Ilosc SKU '[Szt']]]=0,"Niezamówione produkty","Zamówione produkty")</f>
        <v>Niezamówione produkty</v>
      </c>
      <c r="Y581" s="34" t="s">
        <v>90</v>
      </c>
      <c r="Z581" s="34">
        <v>12</v>
      </c>
      <c r="AA581" s="34">
        <v>84</v>
      </c>
      <c r="AB581" s="34">
        <v>756</v>
      </c>
      <c r="AC581" s="34">
        <f>+Table13[[#This Row],[Na Palecie]]/Table13[[#This Row],[W Outer]]</f>
        <v>63</v>
      </c>
      <c r="AD581" s="34">
        <f>+Table13[[#This Row],[Na Palecie]]/Table13[[#This Row],[Na 
Warstwie]]</f>
        <v>9</v>
      </c>
      <c r="AE581" s="37" t="s">
        <v>1922</v>
      </c>
      <c r="AF581" s="37" t="s">
        <v>1923</v>
      </c>
      <c r="AG581" s="37" t="s">
        <v>6610</v>
      </c>
      <c r="AH581" s="37" t="s">
        <v>6611</v>
      </c>
      <c r="AI581" s="37"/>
      <c r="AJ581" s="37" t="s">
        <v>6711</v>
      </c>
      <c r="AK581" s="37" t="s">
        <v>1924</v>
      </c>
      <c r="AL581" s="37" t="str">
        <f>_xlfn.XLOOKUP(Table13[[#This Row],[Rabat Indywidualny]],'PC2 code'!A:A,'PC2 code'!B:B,0)</f>
        <v>00</v>
      </c>
    </row>
    <row r="582" spans="1:38" ht="15.75" customHeight="1" x14ac:dyDescent="0.35">
      <c r="A582" s="73" t="s">
        <v>5807</v>
      </c>
      <c r="B582" s="73" t="str">
        <f>TEXT(Table13[[#This Row],[Kod EAN 
(Sku)]],"0000000000000")</f>
        <v>3086126788371</v>
      </c>
      <c r="C582" s="78" t="str">
        <f>IF(AND(Table13[[#This Row],[Kod EAN 
(Szt)]]&lt;&gt;0,Table13[[#This Row],[Kod EAN 
(Szt)]]&lt;&gt;"0"),TEXT(Table13[[#This Row],[Kod EAN 
(Szt)]],"0000000000000"),"")</f>
        <v>3086126788487</v>
      </c>
      <c r="D582" s="79" t="s">
        <v>6152</v>
      </c>
      <c r="E582" s="27" t="s">
        <v>10</v>
      </c>
      <c r="F582" s="28" t="s">
        <v>1921</v>
      </c>
      <c r="G582" s="29"/>
      <c r="H582" s="66">
        <v>270</v>
      </c>
      <c r="I582" s="67">
        <v>0.2</v>
      </c>
      <c r="J582" s="51">
        <f>Table13[[#This Row],[Cena Netto]]*(1-Table13[[#This Row],[Rabat Długoterminowy]])</f>
        <v>216</v>
      </c>
      <c r="K582" s="80">
        <f>IF(TRIM($D$8)='Payment Term'!A$1,1-(1-$D$9)*(1-2%),$D$9)</f>
        <v>0.25</v>
      </c>
      <c r="L582" s="35"/>
      <c r="M582" s="81">
        <f>1-(1-Table13[[#This Row],[Rabat Długoterminowy]])*(1-Table13[[#This Row],[Dodatkowy rabat kwartału (składany)]])</f>
        <v>0.19999999999999996</v>
      </c>
      <c r="N582" s="52">
        <v>0</v>
      </c>
      <c r="O582" s="31">
        <f>ROUND(Table13[[#This Row],[Cena Netto Po Rabacie Długoterminowym]]*(1-Table13[[#This Row],[Rabat Podstawowy]])*(1-Table13[[#This Row],[Dodatkowy rabat kwartału (składany)]])*(1-Table13[[#This Row],[Rabat Indywidualny]]),2)</f>
        <v>162</v>
      </c>
      <c r="P582" s="31">
        <f>Table13[[#This Row],[Сena SKU Po Wszystkich Rabatach]]/Table13[[#This Row],[Szt/
Opak.]]</f>
        <v>3.24</v>
      </c>
      <c r="Q582" s="94" t="s">
        <v>2520</v>
      </c>
      <c r="R582" s="36" t="s">
        <v>6200</v>
      </c>
      <c r="S582" s="91">
        <f>IF(ISERROR(Table13[[#This Row],[W Inner]]),Table13[[#This Row],[W Outer]],IF(AND(Table13[[#This Row],[W Inner]]&gt;0,Table13[[#This Row],[W Inner]]&lt;&gt;"0"),Table13[[#This Row],[W Inner]],Table13[[#This Row],[W Outer]]))</f>
        <v>12</v>
      </c>
      <c r="T582" s="86"/>
      <c r="U5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2" s="49">
        <f>IF(Table13[[#This Row],[Zamówienie - Ilosc SKU '[Szt']]]=0,0,MOD(Table13[[#This Row],[Zamówienie - Ilosc SKU '[Szt']]],Table13[[#This Row],[Min. Ilość Zam. Sku]])-0.5)</f>
        <v>0</v>
      </c>
      <c r="W582" s="31">
        <f>Table13[[#This Row],[Сena SKU Po Wszystkich Rabatach]]*U582</f>
        <v>0</v>
      </c>
      <c r="X582" s="33" t="str">
        <f>IF(Table13[[#This Row],[Zamówienie - Ilosc SKU '[Szt']]]=0,"Niezamówione produkty","Zamówione produkty")</f>
        <v>Niezamówione produkty</v>
      </c>
      <c r="Y582" s="34" t="s">
        <v>90</v>
      </c>
      <c r="Z582" s="34">
        <v>12</v>
      </c>
      <c r="AA582" s="34">
        <v>84</v>
      </c>
      <c r="AB582" s="34">
        <v>756</v>
      </c>
      <c r="AC582" s="34">
        <f>+Table13[[#This Row],[Na Palecie]]/Table13[[#This Row],[W Outer]]</f>
        <v>63</v>
      </c>
      <c r="AD582" s="34">
        <f>+Table13[[#This Row],[Na Palecie]]/Table13[[#This Row],[Na 
Warstwie]]</f>
        <v>9</v>
      </c>
      <c r="AE582" s="37" t="s">
        <v>1922</v>
      </c>
      <c r="AF582" s="37" t="s">
        <v>1923</v>
      </c>
      <c r="AG582" s="37" t="s">
        <v>6612</v>
      </c>
      <c r="AH582" s="37" t="s">
        <v>6613</v>
      </c>
      <c r="AI582" s="37"/>
      <c r="AJ582" s="37" t="s">
        <v>6711</v>
      </c>
      <c r="AK582" s="37" t="s">
        <v>1924</v>
      </c>
      <c r="AL582" s="37" t="str">
        <f>_xlfn.XLOOKUP(Table13[[#This Row],[Rabat Indywidualny]],'PC2 code'!A:A,'PC2 code'!B:B,0)</f>
        <v>00</v>
      </c>
    </row>
    <row r="583" spans="1:38" ht="15.75" customHeight="1" x14ac:dyDescent="0.35">
      <c r="A583" s="73" t="s">
        <v>5808</v>
      </c>
      <c r="B583" s="73" t="str">
        <f>TEXT(Table13[[#This Row],[Kod EAN 
(Sku)]],"0000000000000")</f>
        <v>3086126788371</v>
      </c>
      <c r="C583" s="78" t="str">
        <f>IF(AND(Table13[[#This Row],[Kod EAN 
(Szt)]]&lt;&gt;0,Table13[[#This Row],[Kod EAN 
(Szt)]]&lt;&gt;"0"),TEXT(Table13[[#This Row],[Kod EAN 
(Szt)]],"0000000000000"),"")</f>
        <v>3086126788487</v>
      </c>
      <c r="D583" s="79" t="s">
        <v>6153</v>
      </c>
      <c r="E583" s="27" t="s">
        <v>10</v>
      </c>
      <c r="F583" s="28" t="s">
        <v>1921</v>
      </c>
      <c r="G583" s="29"/>
      <c r="H583" s="66">
        <v>270</v>
      </c>
      <c r="I583" s="67">
        <v>0.2</v>
      </c>
      <c r="J583" s="51">
        <f>Table13[[#This Row],[Cena Netto]]*(1-Table13[[#This Row],[Rabat Długoterminowy]])</f>
        <v>216</v>
      </c>
      <c r="K583" s="80">
        <f>IF(TRIM($D$8)='Payment Term'!A$1,1-(1-$D$9)*(1-2%),$D$9)</f>
        <v>0.25</v>
      </c>
      <c r="L583" s="35"/>
      <c r="M583" s="81">
        <f>1-(1-Table13[[#This Row],[Rabat Długoterminowy]])*(1-Table13[[#This Row],[Dodatkowy rabat kwartału (składany)]])</f>
        <v>0.19999999999999996</v>
      </c>
      <c r="N583" s="52">
        <v>0</v>
      </c>
      <c r="O583" s="31">
        <f>ROUND(Table13[[#This Row],[Cena Netto Po Rabacie Długoterminowym]]*(1-Table13[[#This Row],[Rabat Podstawowy]])*(1-Table13[[#This Row],[Dodatkowy rabat kwartału (składany)]])*(1-Table13[[#This Row],[Rabat Indywidualny]]),2)</f>
        <v>162</v>
      </c>
      <c r="P583" s="31">
        <f>Table13[[#This Row],[Сena SKU Po Wszystkich Rabatach]]/Table13[[#This Row],[Szt/
Opak.]]</f>
        <v>3.24</v>
      </c>
      <c r="Q583" s="94" t="s">
        <v>2520</v>
      </c>
      <c r="R583" s="36" t="s">
        <v>6200</v>
      </c>
      <c r="S583" s="91">
        <f>IF(ISERROR(Table13[[#This Row],[W Inner]]),Table13[[#This Row],[W Outer]],IF(AND(Table13[[#This Row],[W Inner]]&gt;0,Table13[[#This Row],[W Inner]]&lt;&gt;"0"),Table13[[#This Row],[W Inner]],Table13[[#This Row],[W Outer]]))</f>
        <v>12</v>
      </c>
      <c r="T583" s="86"/>
      <c r="U5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3" s="49">
        <f>IF(Table13[[#This Row],[Zamówienie - Ilosc SKU '[Szt']]]=0,0,MOD(Table13[[#This Row],[Zamówienie - Ilosc SKU '[Szt']]],Table13[[#This Row],[Min. Ilość Zam. Sku]])-0.5)</f>
        <v>0</v>
      </c>
      <c r="W583" s="31">
        <f>Table13[[#This Row],[Сena SKU Po Wszystkich Rabatach]]*U583</f>
        <v>0</v>
      </c>
      <c r="X583" s="33" t="str">
        <f>IF(Table13[[#This Row],[Zamówienie - Ilosc SKU '[Szt']]]=0,"Niezamówione produkty","Zamówione produkty")</f>
        <v>Niezamówione produkty</v>
      </c>
      <c r="Y583" s="34" t="s">
        <v>90</v>
      </c>
      <c r="Z583" s="34">
        <v>12</v>
      </c>
      <c r="AA583" s="34">
        <v>84</v>
      </c>
      <c r="AB583" s="34">
        <v>756</v>
      </c>
      <c r="AC583" s="34">
        <f>+Table13[[#This Row],[Na Palecie]]/Table13[[#This Row],[W Outer]]</f>
        <v>63</v>
      </c>
      <c r="AD583" s="34">
        <f>+Table13[[#This Row],[Na Palecie]]/Table13[[#This Row],[Na 
Warstwie]]</f>
        <v>9</v>
      </c>
      <c r="AE583" s="37" t="s">
        <v>1922</v>
      </c>
      <c r="AF583" s="37" t="s">
        <v>1923</v>
      </c>
      <c r="AG583" s="37" t="s">
        <v>6614</v>
      </c>
      <c r="AH583" s="37" t="s">
        <v>6615</v>
      </c>
      <c r="AI583" s="37"/>
      <c r="AJ583" s="37" t="s">
        <v>6711</v>
      </c>
      <c r="AK583" s="37" t="s">
        <v>1924</v>
      </c>
      <c r="AL583" s="37" t="str">
        <f>_xlfn.XLOOKUP(Table13[[#This Row],[Rabat Indywidualny]],'PC2 code'!A:A,'PC2 code'!B:B,0)</f>
        <v>00</v>
      </c>
    </row>
    <row r="584" spans="1:38" ht="15.75" customHeight="1" x14ac:dyDescent="0.35">
      <c r="A584" s="73" t="s">
        <v>5809</v>
      </c>
      <c r="B584" s="73" t="str">
        <f>TEXT(Table13[[#This Row],[Kod EAN 
(Sku)]],"0000000000000")</f>
        <v>3086126788371</v>
      </c>
      <c r="C584" s="78" t="str">
        <f>IF(AND(Table13[[#This Row],[Kod EAN 
(Szt)]]&lt;&gt;0,Table13[[#This Row],[Kod EAN 
(Szt)]]&lt;&gt;"0"),TEXT(Table13[[#This Row],[Kod EAN 
(Szt)]],"0000000000000"),"")</f>
        <v>3086126788487</v>
      </c>
      <c r="D584" s="79" t="s">
        <v>6154</v>
      </c>
      <c r="E584" s="27" t="s">
        <v>10</v>
      </c>
      <c r="F584" s="28" t="s">
        <v>1921</v>
      </c>
      <c r="G584" s="29"/>
      <c r="H584" s="66">
        <v>270</v>
      </c>
      <c r="I584" s="67">
        <v>0.2</v>
      </c>
      <c r="J584" s="51">
        <f>Table13[[#This Row],[Cena Netto]]*(1-Table13[[#This Row],[Rabat Długoterminowy]])</f>
        <v>216</v>
      </c>
      <c r="K584" s="80">
        <f>IF(TRIM($D$8)='Payment Term'!A$1,1-(1-$D$9)*(1-2%),$D$9)</f>
        <v>0.25</v>
      </c>
      <c r="L584" s="35"/>
      <c r="M584" s="81">
        <f>1-(1-Table13[[#This Row],[Rabat Długoterminowy]])*(1-Table13[[#This Row],[Dodatkowy rabat kwartału (składany)]])</f>
        <v>0.19999999999999996</v>
      </c>
      <c r="N584" s="52">
        <v>0</v>
      </c>
      <c r="O584" s="31">
        <f>ROUND(Table13[[#This Row],[Cena Netto Po Rabacie Długoterminowym]]*(1-Table13[[#This Row],[Rabat Podstawowy]])*(1-Table13[[#This Row],[Dodatkowy rabat kwartału (składany)]])*(1-Table13[[#This Row],[Rabat Indywidualny]]),2)</f>
        <v>162</v>
      </c>
      <c r="P584" s="31">
        <f>Table13[[#This Row],[Сena SKU Po Wszystkich Rabatach]]/Table13[[#This Row],[Szt/
Opak.]]</f>
        <v>3.24</v>
      </c>
      <c r="Q584" s="94" t="s">
        <v>2520</v>
      </c>
      <c r="R584" s="36" t="s">
        <v>6200</v>
      </c>
      <c r="S584" s="91">
        <f>IF(ISERROR(Table13[[#This Row],[W Inner]]),Table13[[#This Row],[W Outer]],IF(AND(Table13[[#This Row],[W Inner]]&gt;0,Table13[[#This Row],[W Inner]]&lt;&gt;"0"),Table13[[#This Row],[W Inner]],Table13[[#This Row],[W Outer]]))</f>
        <v>12</v>
      </c>
      <c r="T584" s="86"/>
      <c r="U5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4" s="49">
        <f>IF(Table13[[#This Row],[Zamówienie - Ilosc SKU '[Szt']]]=0,0,MOD(Table13[[#This Row],[Zamówienie - Ilosc SKU '[Szt']]],Table13[[#This Row],[Min. Ilość Zam. Sku]])-0.5)</f>
        <v>0</v>
      </c>
      <c r="W584" s="31">
        <f>Table13[[#This Row],[Сena SKU Po Wszystkich Rabatach]]*U584</f>
        <v>0</v>
      </c>
      <c r="X584" s="33" t="str">
        <f>IF(Table13[[#This Row],[Zamówienie - Ilosc SKU '[Szt']]]=0,"Niezamówione produkty","Zamówione produkty")</f>
        <v>Niezamówione produkty</v>
      </c>
      <c r="Y584" s="34" t="s">
        <v>90</v>
      </c>
      <c r="Z584" s="34">
        <v>12</v>
      </c>
      <c r="AA584" s="34">
        <v>84</v>
      </c>
      <c r="AB584" s="34">
        <v>756</v>
      </c>
      <c r="AC584" s="34">
        <f>+Table13[[#This Row],[Na Palecie]]/Table13[[#This Row],[W Outer]]</f>
        <v>63</v>
      </c>
      <c r="AD584" s="34">
        <f>+Table13[[#This Row],[Na Palecie]]/Table13[[#This Row],[Na 
Warstwie]]</f>
        <v>9</v>
      </c>
      <c r="AE584" s="37" t="s">
        <v>1922</v>
      </c>
      <c r="AF584" s="37" t="s">
        <v>1923</v>
      </c>
      <c r="AG584" s="37" t="s">
        <v>6616</v>
      </c>
      <c r="AH584" s="37" t="s">
        <v>6617</v>
      </c>
      <c r="AI584" s="37"/>
      <c r="AJ584" s="37" t="s">
        <v>6711</v>
      </c>
      <c r="AK584" s="37" t="s">
        <v>1924</v>
      </c>
      <c r="AL584" s="37" t="str">
        <f>_xlfn.XLOOKUP(Table13[[#This Row],[Rabat Indywidualny]],'PC2 code'!A:A,'PC2 code'!B:B,0)</f>
        <v>00</v>
      </c>
    </row>
    <row r="585" spans="1:38" ht="15.75" customHeight="1" x14ac:dyDescent="0.35">
      <c r="A585" s="73" t="s">
        <v>5810</v>
      </c>
      <c r="B585" s="73" t="str">
        <f>TEXT(Table13[[#This Row],[Kod EAN 
(Sku)]],"0000000000000")</f>
        <v>3086126788371</v>
      </c>
      <c r="C585" s="78" t="str">
        <f>IF(AND(Table13[[#This Row],[Kod EAN 
(Szt)]]&lt;&gt;0,Table13[[#This Row],[Kod EAN 
(Szt)]]&lt;&gt;"0"),TEXT(Table13[[#This Row],[Kod EAN 
(Szt)]],"0000000000000"),"")</f>
        <v>3086126788487</v>
      </c>
      <c r="D585" s="79" t="s">
        <v>6155</v>
      </c>
      <c r="E585" s="27" t="s">
        <v>10</v>
      </c>
      <c r="F585" s="28" t="s">
        <v>1921</v>
      </c>
      <c r="G585" s="29"/>
      <c r="H585" s="66">
        <v>270</v>
      </c>
      <c r="I585" s="67">
        <v>0.2</v>
      </c>
      <c r="J585" s="51">
        <f>Table13[[#This Row],[Cena Netto]]*(1-Table13[[#This Row],[Rabat Długoterminowy]])</f>
        <v>216</v>
      </c>
      <c r="K585" s="80">
        <f>IF(TRIM($D$8)='Payment Term'!A$1,1-(1-$D$9)*(1-2%),$D$9)</f>
        <v>0.25</v>
      </c>
      <c r="L585" s="35"/>
      <c r="M585" s="81">
        <f>1-(1-Table13[[#This Row],[Rabat Długoterminowy]])*(1-Table13[[#This Row],[Dodatkowy rabat kwartału (składany)]])</f>
        <v>0.19999999999999996</v>
      </c>
      <c r="N585" s="52">
        <v>0</v>
      </c>
      <c r="O585" s="31">
        <f>ROUND(Table13[[#This Row],[Cena Netto Po Rabacie Długoterminowym]]*(1-Table13[[#This Row],[Rabat Podstawowy]])*(1-Table13[[#This Row],[Dodatkowy rabat kwartału (składany)]])*(1-Table13[[#This Row],[Rabat Indywidualny]]),2)</f>
        <v>162</v>
      </c>
      <c r="P585" s="31">
        <f>Table13[[#This Row],[Сena SKU Po Wszystkich Rabatach]]/Table13[[#This Row],[Szt/
Opak.]]</f>
        <v>3.24</v>
      </c>
      <c r="Q585" s="94" t="s">
        <v>2520</v>
      </c>
      <c r="R585" s="36" t="s">
        <v>6200</v>
      </c>
      <c r="S585" s="91">
        <f>IF(ISERROR(Table13[[#This Row],[W Inner]]),Table13[[#This Row],[W Outer]],IF(AND(Table13[[#This Row],[W Inner]]&gt;0,Table13[[#This Row],[W Inner]]&lt;&gt;"0"),Table13[[#This Row],[W Inner]],Table13[[#This Row],[W Outer]]))</f>
        <v>12</v>
      </c>
      <c r="T585" s="86"/>
      <c r="U5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5" s="49">
        <f>IF(Table13[[#This Row],[Zamówienie - Ilosc SKU '[Szt']]]=0,0,MOD(Table13[[#This Row],[Zamówienie - Ilosc SKU '[Szt']]],Table13[[#This Row],[Min. Ilość Zam. Sku]])-0.5)</f>
        <v>0</v>
      </c>
      <c r="W585" s="31">
        <f>Table13[[#This Row],[Сena SKU Po Wszystkich Rabatach]]*U585</f>
        <v>0</v>
      </c>
      <c r="X585" s="33" t="str">
        <f>IF(Table13[[#This Row],[Zamówienie - Ilosc SKU '[Szt']]]=0,"Niezamówione produkty","Zamówione produkty")</f>
        <v>Niezamówione produkty</v>
      </c>
      <c r="Y585" s="34" t="s">
        <v>90</v>
      </c>
      <c r="Z585" s="34">
        <v>12</v>
      </c>
      <c r="AA585" s="34">
        <v>84</v>
      </c>
      <c r="AB585" s="34">
        <v>756</v>
      </c>
      <c r="AC585" s="34">
        <f>+Table13[[#This Row],[Na Palecie]]/Table13[[#This Row],[W Outer]]</f>
        <v>63</v>
      </c>
      <c r="AD585" s="34">
        <f>+Table13[[#This Row],[Na Palecie]]/Table13[[#This Row],[Na 
Warstwie]]</f>
        <v>9</v>
      </c>
      <c r="AE585" s="37" t="s">
        <v>1922</v>
      </c>
      <c r="AF585" s="37" t="s">
        <v>1923</v>
      </c>
      <c r="AG585" s="37" t="s">
        <v>6618</v>
      </c>
      <c r="AH585" s="37" t="s">
        <v>6619</v>
      </c>
      <c r="AI585" s="37"/>
      <c r="AJ585" s="37" t="s">
        <v>6711</v>
      </c>
      <c r="AK585" s="37" t="s">
        <v>1924</v>
      </c>
      <c r="AL585" s="37" t="str">
        <f>_xlfn.XLOOKUP(Table13[[#This Row],[Rabat Indywidualny]],'PC2 code'!A:A,'PC2 code'!B:B,0)</f>
        <v>00</v>
      </c>
    </row>
    <row r="586" spans="1:38" ht="15.75" customHeight="1" x14ac:dyDescent="0.35">
      <c r="A586" s="73" t="s">
        <v>5811</v>
      </c>
      <c r="B586" s="73" t="str">
        <f>TEXT(Table13[[#This Row],[Kod EAN 
(Sku)]],"0000000000000")</f>
        <v>3086126788371</v>
      </c>
      <c r="C586" s="78" t="str">
        <f>IF(AND(Table13[[#This Row],[Kod EAN 
(Szt)]]&lt;&gt;0,Table13[[#This Row],[Kod EAN 
(Szt)]]&lt;&gt;"0"),TEXT(Table13[[#This Row],[Kod EAN 
(Szt)]],"0000000000000"),"")</f>
        <v>3086126788487</v>
      </c>
      <c r="D586" s="79" t="s">
        <v>6156</v>
      </c>
      <c r="E586" s="27" t="s">
        <v>10</v>
      </c>
      <c r="F586" s="28" t="s">
        <v>1921</v>
      </c>
      <c r="G586" s="29"/>
      <c r="H586" s="66">
        <v>270</v>
      </c>
      <c r="I586" s="67">
        <v>0.2</v>
      </c>
      <c r="J586" s="51">
        <f>Table13[[#This Row],[Cena Netto]]*(1-Table13[[#This Row],[Rabat Długoterminowy]])</f>
        <v>216</v>
      </c>
      <c r="K586" s="80">
        <f>IF(TRIM($D$8)='Payment Term'!A$1,1-(1-$D$9)*(1-2%),$D$9)</f>
        <v>0.25</v>
      </c>
      <c r="L586" s="35"/>
      <c r="M586" s="81">
        <f>1-(1-Table13[[#This Row],[Rabat Długoterminowy]])*(1-Table13[[#This Row],[Dodatkowy rabat kwartału (składany)]])</f>
        <v>0.19999999999999996</v>
      </c>
      <c r="N586" s="52">
        <v>0</v>
      </c>
      <c r="O586" s="31">
        <f>ROUND(Table13[[#This Row],[Cena Netto Po Rabacie Długoterminowym]]*(1-Table13[[#This Row],[Rabat Podstawowy]])*(1-Table13[[#This Row],[Dodatkowy rabat kwartału (składany)]])*(1-Table13[[#This Row],[Rabat Indywidualny]]),2)</f>
        <v>162</v>
      </c>
      <c r="P586" s="31">
        <f>Table13[[#This Row],[Сena SKU Po Wszystkich Rabatach]]/Table13[[#This Row],[Szt/
Opak.]]</f>
        <v>3.24</v>
      </c>
      <c r="Q586" s="94" t="s">
        <v>2520</v>
      </c>
      <c r="R586" s="36" t="s">
        <v>6200</v>
      </c>
      <c r="S586" s="91">
        <f>IF(ISERROR(Table13[[#This Row],[W Inner]]),Table13[[#This Row],[W Outer]],IF(AND(Table13[[#This Row],[W Inner]]&gt;0,Table13[[#This Row],[W Inner]]&lt;&gt;"0"),Table13[[#This Row],[W Inner]],Table13[[#This Row],[W Outer]]))</f>
        <v>12</v>
      </c>
      <c r="T586" s="86"/>
      <c r="U5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6" s="49">
        <f>IF(Table13[[#This Row],[Zamówienie - Ilosc SKU '[Szt']]]=0,0,MOD(Table13[[#This Row],[Zamówienie - Ilosc SKU '[Szt']]],Table13[[#This Row],[Min. Ilość Zam. Sku]])-0.5)</f>
        <v>0</v>
      </c>
      <c r="W586" s="31">
        <f>Table13[[#This Row],[Сena SKU Po Wszystkich Rabatach]]*U586</f>
        <v>0</v>
      </c>
      <c r="X586" s="33" t="str">
        <f>IF(Table13[[#This Row],[Zamówienie - Ilosc SKU '[Szt']]]=0,"Niezamówione produkty","Zamówione produkty")</f>
        <v>Niezamówione produkty</v>
      </c>
      <c r="Y586" s="34" t="s">
        <v>90</v>
      </c>
      <c r="Z586" s="34">
        <v>12</v>
      </c>
      <c r="AA586" s="34">
        <v>84</v>
      </c>
      <c r="AB586" s="34">
        <v>756</v>
      </c>
      <c r="AC586" s="34">
        <f>+Table13[[#This Row],[Na Palecie]]/Table13[[#This Row],[W Outer]]</f>
        <v>63</v>
      </c>
      <c r="AD586" s="34">
        <f>+Table13[[#This Row],[Na Palecie]]/Table13[[#This Row],[Na 
Warstwie]]</f>
        <v>9</v>
      </c>
      <c r="AE586" s="37" t="s">
        <v>1922</v>
      </c>
      <c r="AF586" s="37" t="s">
        <v>1923</v>
      </c>
      <c r="AG586" s="37" t="s">
        <v>6620</v>
      </c>
      <c r="AH586" s="37" t="s">
        <v>6621</v>
      </c>
      <c r="AI586" s="37"/>
      <c r="AJ586" s="37" t="s">
        <v>6711</v>
      </c>
      <c r="AK586" s="37" t="s">
        <v>1924</v>
      </c>
      <c r="AL586" s="37" t="str">
        <f>_xlfn.XLOOKUP(Table13[[#This Row],[Rabat Indywidualny]],'PC2 code'!A:A,'PC2 code'!B:B,0)</f>
        <v>00</v>
      </c>
    </row>
    <row r="587" spans="1:38" ht="15.75" customHeight="1" x14ac:dyDescent="0.35">
      <c r="A587" s="73" t="s">
        <v>5812</v>
      </c>
      <c r="B587" s="73" t="str">
        <f>TEXT(Table13[[#This Row],[Kod EAN 
(Sku)]],"0000000000000")</f>
        <v>3086126788371</v>
      </c>
      <c r="C587" s="78" t="str">
        <f>IF(AND(Table13[[#This Row],[Kod EAN 
(Szt)]]&lt;&gt;0,Table13[[#This Row],[Kod EAN 
(Szt)]]&lt;&gt;"0"),TEXT(Table13[[#This Row],[Kod EAN 
(Szt)]],"0000000000000"),"")</f>
        <v>3086126788487</v>
      </c>
      <c r="D587" s="79" t="s">
        <v>6157</v>
      </c>
      <c r="E587" s="27" t="s">
        <v>10</v>
      </c>
      <c r="F587" s="28" t="s">
        <v>1921</v>
      </c>
      <c r="G587" s="29"/>
      <c r="H587" s="66">
        <v>270</v>
      </c>
      <c r="I587" s="67">
        <v>0.2</v>
      </c>
      <c r="J587" s="51">
        <f>Table13[[#This Row],[Cena Netto]]*(1-Table13[[#This Row],[Rabat Długoterminowy]])</f>
        <v>216</v>
      </c>
      <c r="K587" s="80">
        <f>IF(TRIM($D$8)='Payment Term'!A$1,1-(1-$D$9)*(1-2%),$D$9)</f>
        <v>0.25</v>
      </c>
      <c r="L587" s="35"/>
      <c r="M587" s="81">
        <f>1-(1-Table13[[#This Row],[Rabat Długoterminowy]])*(1-Table13[[#This Row],[Dodatkowy rabat kwartału (składany)]])</f>
        <v>0.19999999999999996</v>
      </c>
      <c r="N587" s="52">
        <v>0</v>
      </c>
      <c r="O587" s="31">
        <f>ROUND(Table13[[#This Row],[Cena Netto Po Rabacie Długoterminowym]]*(1-Table13[[#This Row],[Rabat Podstawowy]])*(1-Table13[[#This Row],[Dodatkowy rabat kwartału (składany)]])*(1-Table13[[#This Row],[Rabat Indywidualny]]),2)</f>
        <v>162</v>
      </c>
      <c r="P587" s="31">
        <f>Table13[[#This Row],[Сena SKU Po Wszystkich Rabatach]]/Table13[[#This Row],[Szt/
Opak.]]</f>
        <v>3.24</v>
      </c>
      <c r="Q587" s="94" t="s">
        <v>2520</v>
      </c>
      <c r="R587" s="36" t="s">
        <v>6200</v>
      </c>
      <c r="S587" s="91">
        <f>IF(ISERROR(Table13[[#This Row],[W Inner]]),Table13[[#This Row],[W Outer]],IF(AND(Table13[[#This Row],[W Inner]]&gt;0,Table13[[#This Row],[W Inner]]&lt;&gt;"0"),Table13[[#This Row],[W Inner]],Table13[[#This Row],[W Outer]]))</f>
        <v>12</v>
      </c>
      <c r="T587" s="86"/>
      <c r="U5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7" s="49">
        <f>IF(Table13[[#This Row],[Zamówienie - Ilosc SKU '[Szt']]]=0,0,MOD(Table13[[#This Row],[Zamówienie - Ilosc SKU '[Szt']]],Table13[[#This Row],[Min. Ilość Zam. Sku]])-0.5)</f>
        <v>0</v>
      </c>
      <c r="W587" s="31">
        <f>Table13[[#This Row],[Сena SKU Po Wszystkich Rabatach]]*U587</f>
        <v>0</v>
      </c>
      <c r="X587" s="33" t="str">
        <f>IF(Table13[[#This Row],[Zamówienie - Ilosc SKU '[Szt']]]=0,"Niezamówione produkty","Zamówione produkty")</f>
        <v>Niezamówione produkty</v>
      </c>
      <c r="Y587" s="34" t="s">
        <v>90</v>
      </c>
      <c r="Z587" s="34">
        <v>12</v>
      </c>
      <c r="AA587" s="34">
        <v>84</v>
      </c>
      <c r="AB587" s="34">
        <v>756</v>
      </c>
      <c r="AC587" s="34">
        <f>+Table13[[#This Row],[Na Palecie]]/Table13[[#This Row],[W Outer]]</f>
        <v>63</v>
      </c>
      <c r="AD587" s="34">
        <f>+Table13[[#This Row],[Na Palecie]]/Table13[[#This Row],[Na 
Warstwie]]</f>
        <v>9</v>
      </c>
      <c r="AE587" s="37" t="s">
        <v>1922</v>
      </c>
      <c r="AF587" s="37" t="s">
        <v>1923</v>
      </c>
      <c r="AG587" s="37" t="s">
        <v>6622</v>
      </c>
      <c r="AH587" s="37" t="s">
        <v>6623</v>
      </c>
      <c r="AI587" s="37"/>
      <c r="AJ587" s="37" t="s">
        <v>6711</v>
      </c>
      <c r="AK587" s="37" t="s">
        <v>1924</v>
      </c>
      <c r="AL587" s="37" t="str">
        <f>_xlfn.XLOOKUP(Table13[[#This Row],[Rabat Indywidualny]],'PC2 code'!A:A,'PC2 code'!B:B,0)</f>
        <v>00</v>
      </c>
    </row>
    <row r="588" spans="1:38" ht="15.75" customHeight="1" x14ac:dyDescent="0.35">
      <c r="A588" s="73" t="s">
        <v>5813</v>
      </c>
      <c r="B588" s="73" t="str">
        <f>TEXT(Table13[[#This Row],[Kod EAN 
(Sku)]],"0000000000000")</f>
        <v>3086126788371</v>
      </c>
      <c r="C588" s="78" t="str">
        <f>IF(AND(Table13[[#This Row],[Kod EAN 
(Szt)]]&lt;&gt;0,Table13[[#This Row],[Kod EAN 
(Szt)]]&lt;&gt;"0"),TEXT(Table13[[#This Row],[Kod EAN 
(Szt)]],"0000000000000"),"")</f>
        <v>3086126788487</v>
      </c>
      <c r="D588" s="79" t="s">
        <v>6158</v>
      </c>
      <c r="E588" s="27" t="s">
        <v>10</v>
      </c>
      <c r="F588" s="28" t="s">
        <v>1921</v>
      </c>
      <c r="G588" s="29"/>
      <c r="H588" s="66">
        <v>270</v>
      </c>
      <c r="I588" s="67">
        <v>0.2</v>
      </c>
      <c r="J588" s="51">
        <f>Table13[[#This Row],[Cena Netto]]*(1-Table13[[#This Row],[Rabat Długoterminowy]])</f>
        <v>216</v>
      </c>
      <c r="K588" s="80">
        <f>IF(TRIM($D$8)='Payment Term'!A$1,1-(1-$D$9)*(1-2%),$D$9)</f>
        <v>0.25</v>
      </c>
      <c r="L588" s="35"/>
      <c r="M588" s="81">
        <f>1-(1-Table13[[#This Row],[Rabat Długoterminowy]])*(1-Table13[[#This Row],[Dodatkowy rabat kwartału (składany)]])</f>
        <v>0.19999999999999996</v>
      </c>
      <c r="N588" s="52">
        <v>0</v>
      </c>
      <c r="O588" s="31">
        <f>ROUND(Table13[[#This Row],[Cena Netto Po Rabacie Długoterminowym]]*(1-Table13[[#This Row],[Rabat Podstawowy]])*(1-Table13[[#This Row],[Dodatkowy rabat kwartału (składany)]])*(1-Table13[[#This Row],[Rabat Indywidualny]]),2)</f>
        <v>162</v>
      </c>
      <c r="P588" s="31">
        <f>Table13[[#This Row],[Сena SKU Po Wszystkich Rabatach]]/Table13[[#This Row],[Szt/
Opak.]]</f>
        <v>3.24</v>
      </c>
      <c r="Q588" s="94" t="s">
        <v>2520</v>
      </c>
      <c r="R588" s="36" t="s">
        <v>6200</v>
      </c>
      <c r="S588" s="91">
        <f>IF(ISERROR(Table13[[#This Row],[W Inner]]),Table13[[#This Row],[W Outer]],IF(AND(Table13[[#This Row],[W Inner]]&gt;0,Table13[[#This Row],[W Inner]]&lt;&gt;"0"),Table13[[#This Row],[W Inner]],Table13[[#This Row],[W Outer]]))</f>
        <v>12</v>
      </c>
      <c r="T588" s="86"/>
      <c r="U5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8" s="49">
        <f>IF(Table13[[#This Row],[Zamówienie - Ilosc SKU '[Szt']]]=0,0,MOD(Table13[[#This Row],[Zamówienie - Ilosc SKU '[Szt']]],Table13[[#This Row],[Min. Ilość Zam. Sku]])-0.5)</f>
        <v>0</v>
      </c>
      <c r="W588" s="31">
        <f>Table13[[#This Row],[Сena SKU Po Wszystkich Rabatach]]*U588</f>
        <v>0</v>
      </c>
      <c r="X588" s="33" t="str">
        <f>IF(Table13[[#This Row],[Zamówienie - Ilosc SKU '[Szt']]]=0,"Niezamówione produkty","Zamówione produkty")</f>
        <v>Niezamówione produkty</v>
      </c>
      <c r="Y588" s="34" t="s">
        <v>90</v>
      </c>
      <c r="Z588" s="34">
        <v>12</v>
      </c>
      <c r="AA588" s="34">
        <v>84</v>
      </c>
      <c r="AB588" s="34">
        <v>756</v>
      </c>
      <c r="AC588" s="34">
        <f>+Table13[[#This Row],[Na Palecie]]/Table13[[#This Row],[W Outer]]</f>
        <v>63</v>
      </c>
      <c r="AD588" s="34">
        <f>+Table13[[#This Row],[Na Palecie]]/Table13[[#This Row],[Na 
Warstwie]]</f>
        <v>9</v>
      </c>
      <c r="AE588" s="37" t="s">
        <v>1922</v>
      </c>
      <c r="AF588" s="37" t="s">
        <v>1923</v>
      </c>
      <c r="AG588" s="37" t="s">
        <v>6624</v>
      </c>
      <c r="AH588" s="37" t="s">
        <v>6625</v>
      </c>
      <c r="AI588" s="37"/>
      <c r="AJ588" s="37" t="s">
        <v>6711</v>
      </c>
      <c r="AK588" s="37" t="s">
        <v>1924</v>
      </c>
      <c r="AL588" s="37" t="str">
        <f>_xlfn.XLOOKUP(Table13[[#This Row],[Rabat Indywidualny]],'PC2 code'!A:A,'PC2 code'!B:B,0)</f>
        <v>00</v>
      </c>
    </row>
    <row r="589" spans="1:38" ht="15.75" customHeight="1" x14ac:dyDescent="0.35">
      <c r="A589" s="73" t="s">
        <v>5814</v>
      </c>
      <c r="B589" s="73" t="str">
        <f>TEXT(Table13[[#This Row],[Kod EAN 
(Sku)]],"0000000000000")</f>
        <v>3086123770669</v>
      </c>
      <c r="C589" s="78" t="str">
        <f>IF(AND(Table13[[#This Row],[Kod EAN 
(Szt)]]&lt;&gt;0,Table13[[#This Row],[Kod EAN 
(Szt)]]&lt;&gt;"0"),TEXT(Table13[[#This Row],[Kod EAN 
(Szt)]],"0000000000000"),"")</f>
        <v/>
      </c>
      <c r="D589" s="79" t="s">
        <v>6159</v>
      </c>
      <c r="E589" s="27" t="s">
        <v>10</v>
      </c>
      <c r="F589" s="28" t="s">
        <v>1921</v>
      </c>
      <c r="G589" s="29"/>
      <c r="H589" s="66">
        <v>540</v>
      </c>
      <c r="I589" s="67">
        <v>0.2</v>
      </c>
      <c r="J589" s="51">
        <f>Table13[[#This Row],[Cena Netto]]*(1-Table13[[#This Row],[Rabat Długoterminowy]])</f>
        <v>432</v>
      </c>
      <c r="K589" s="80">
        <f>IF(TRIM($D$8)='Payment Term'!A$1,1-(1-$D$9)*(1-2%),$D$9)</f>
        <v>0.25</v>
      </c>
      <c r="L589" s="35"/>
      <c r="M589" s="81">
        <f>1-(1-Table13[[#This Row],[Rabat Długoterminowy]])*(1-Table13[[#This Row],[Dodatkowy rabat kwartału (składany)]])</f>
        <v>0.19999999999999996</v>
      </c>
      <c r="N589" s="52">
        <v>0</v>
      </c>
      <c r="O589" s="31">
        <f>ROUND(Table13[[#This Row],[Cena Netto Po Rabacie Długoterminowym]]*(1-Table13[[#This Row],[Rabat Podstawowy]])*(1-Table13[[#This Row],[Dodatkowy rabat kwartału (składany)]])*(1-Table13[[#This Row],[Rabat Indywidualny]]),2)</f>
        <v>324</v>
      </c>
      <c r="P589" s="31">
        <f>Table13[[#This Row],[Сena SKU Po Wszystkich Rabatach]]/Table13[[#This Row],[Szt/
Opak.]]</f>
        <v>3.24</v>
      </c>
      <c r="Q589" s="94" t="s">
        <v>6202</v>
      </c>
      <c r="R589" s="36" t="s">
        <v>6200</v>
      </c>
      <c r="S589" s="91">
        <f>IF(ISERROR(Table13[[#This Row],[W Inner]]),Table13[[#This Row],[W Outer]],IF(AND(Table13[[#This Row],[W Inner]]&gt;0,Table13[[#This Row],[W Inner]]&lt;&gt;"0"),Table13[[#This Row],[W Inner]],Table13[[#This Row],[W Outer]]))</f>
        <v>1</v>
      </c>
      <c r="T589" s="86"/>
      <c r="U5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89" s="49">
        <f>IF(Table13[[#This Row],[Zamówienie - Ilosc SKU '[Szt']]]=0,0,MOD(Table13[[#This Row],[Zamówienie - Ilosc SKU '[Szt']]],Table13[[#This Row],[Min. Ilość Zam. Sku]])-0.5)</f>
        <v>0</v>
      </c>
      <c r="W589" s="31">
        <f>Table13[[#This Row],[Сena SKU Po Wszystkich Rabatach]]*U589</f>
        <v>0</v>
      </c>
      <c r="X589" s="33" t="str">
        <f>IF(Table13[[#This Row],[Zamówienie - Ilosc SKU '[Szt']]]=0,"Niezamówione produkty","Zamówione produkty")</f>
        <v>Niezamówione produkty</v>
      </c>
      <c r="Y589" s="34" t="s">
        <v>90</v>
      </c>
      <c r="Z589" s="34">
        <v>1</v>
      </c>
      <c r="AA589" s="34">
        <v>24</v>
      </c>
      <c r="AB589" s="34">
        <v>96</v>
      </c>
      <c r="AC589" s="34">
        <f>+Table13[[#This Row],[Na Palecie]]/Table13[[#This Row],[W Outer]]</f>
        <v>96</v>
      </c>
      <c r="AD589" s="34">
        <f>+Table13[[#This Row],[Na Palecie]]/Table13[[#This Row],[Na 
Warstwie]]</f>
        <v>4</v>
      </c>
      <c r="AE589" s="37" t="s">
        <v>6303</v>
      </c>
      <c r="AF589" s="37" t="s">
        <v>90</v>
      </c>
      <c r="AG589" s="37" t="s">
        <v>6626</v>
      </c>
      <c r="AH589" s="37" t="s">
        <v>6627</v>
      </c>
      <c r="AI589" s="37"/>
      <c r="AJ589" s="37" t="s">
        <v>6711</v>
      </c>
      <c r="AK589" s="37" t="s">
        <v>1924</v>
      </c>
      <c r="AL589" s="37" t="str">
        <f>_xlfn.XLOOKUP(Table13[[#This Row],[Rabat Indywidualny]],'PC2 code'!A:A,'PC2 code'!B:B,0)</f>
        <v>00</v>
      </c>
    </row>
    <row r="590" spans="1:38" ht="15.75" customHeight="1" x14ac:dyDescent="0.35">
      <c r="A590" s="73" t="s">
        <v>5815</v>
      </c>
      <c r="B590" s="73" t="str">
        <f>TEXT(Table13[[#This Row],[Kod EAN 
(Sku)]],"0000000000000")</f>
        <v>3086126789583</v>
      </c>
      <c r="C590" s="78" t="str">
        <f>IF(AND(Table13[[#This Row],[Kod EAN 
(Szt)]]&lt;&gt;0,Table13[[#This Row],[Kod EAN 
(Szt)]]&lt;&gt;"0"),TEXT(Table13[[#This Row],[Kod EAN 
(Szt)]],"0000000000000"),"")</f>
        <v/>
      </c>
      <c r="D590" s="79" t="s">
        <v>6160</v>
      </c>
      <c r="E590" s="27" t="s">
        <v>10</v>
      </c>
      <c r="F590" s="28" t="s">
        <v>1921</v>
      </c>
      <c r="G590" s="29"/>
      <c r="H590" s="66">
        <v>11.29</v>
      </c>
      <c r="I590" s="67">
        <v>0.2</v>
      </c>
      <c r="J590" s="51">
        <f>Table13[[#This Row],[Cena Netto]]*(1-Table13[[#This Row],[Rabat Długoterminowy]])</f>
        <v>9.032</v>
      </c>
      <c r="K590" s="80">
        <f>IF(TRIM($D$8)='Payment Term'!A$1,1-(1-$D$9)*(1-2%),$D$9)</f>
        <v>0.25</v>
      </c>
      <c r="L590" s="35"/>
      <c r="M590" s="81">
        <f>1-(1-Table13[[#This Row],[Rabat Długoterminowy]])*(1-Table13[[#This Row],[Dodatkowy rabat kwartału (składany)]])</f>
        <v>0.19999999999999996</v>
      </c>
      <c r="N590" s="52">
        <v>0</v>
      </c>
      <c r="O590" s="31">
        <f>ROUND(Table13[[#This Row],[Cena Netto Po Rabacie Długoterminowym]]*(1-Table13[[#This Row],[Rabat Podstawowy]])*(1-Table13[[#This Row],[Dodatkowy rabat kwartału (składany)]])*(1-Table13[[#This Row],[Rabat Indywidualny]]),2)</f>
        <v>6.77</v>
      </c>
      <c r="P590" s="31">
        <f>Table13[[#This Row],[Сena SKU Po Wszystkich Rabatach]]/Table13[[#This Row],[Szt/
Opak.]]</f>
        <v>3.3849999999999998</v>
      </c>
      <c r="Q590" s="94" t="s">
        <v>6205</v>
      </c>
      <c r="R590" s="36" t="s">
        <v>2480</v>
      </c>
      <c r="S590" s="91" t="str">
        <f>IF(ISERROR(Table13[[#This Row],[W Inner]]),Table13[[#This Row],[W Outer]],IF(AND(Table13[[#This Row],[W Inner]]&gt;0,Table13[[#This Row],[W Inner]]&lt;&gt;"0"),Table13[[#This Row],[W Inner]],Table13[[#This Row],[W Outer]]))</f>
        <v>30</v>
      </c>
      <c r="T590" s="86"/>
      <c r="U5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0" s="49">
        <f>IF(Table13[[#This Row],[Zamówienie - Ilosc SKU '[Szt']]]=0,0,MOD(Table13[[#This Row],[Zamówienie - Ilosc SKU '[Szt']]],Table13[[#This Row],[Min. Ilość Zam. Sku]])-0.5)</f>
        <v>0</v>
      </c>
      <c r="W590" s="31">
        <f>Table13[[#This Row],[Сena SKU Po Wszystkich Rabatach]]*U590</f>
        <v>0</v>
      </c>
      <c r="X590" s="33" t="str">
        <f>IF(Table13[[#This Row],[Zamówienie - Ilosc SKU '[Szt']]]=0,"Niezamówione produkty","Zamówione produkty")</f>
        <v>Niezamówione produkty</v>
      </c>
      <c r="Y590" s="34" t="s">
        <v>2480</v>
      </c>
      <c r="Z590" s="34">
        <v>300</v>
      </c>
      <c r="AA590" s="34">
        <v>1200</v>
      </c>
      <c r="AB590" s="34">
        <v>12000</v>
      </c>
      <c r="AC590" s="34">
        <f>+Table13[[#This Row],[Na Palecie]]/Table13[[#This Row],[W Outer]]</f>
        <v>40</v>
      </c>
      <c r="AD590" s="34">
        <f>+Table13[[#This Row],[Na Palecie]]/Table13[[#This Row],[Na 
Warstwie]]</f>
        <v>10</v>
      </c>
      <c r="AE590" s="37" t="s">
        <v>6304</v>
      </c>
      <c r="AF590" s="37" t="s">
        <v>90</v>
      </c>
      <c r="AG590" s="37" t="s">
        <v>6628</v>
      </c>
      <c r="AH590" s="37" t="s">
        <v>6629</v>
      </c>
      <c r="AI590" s="37"/>
      <c r="AJ590" s="37" t="s">
        <v>6711</v>
      </c>
      <c r="AK590" s="37" t="s">
        <v>1924</v>
      </c>
      <c r="AL590" s="37" t="str">
        <f>_xlfn.XLOOKUP(Table13[[#This Row],[Rabat Indywidualny]],'PC2 code'!A:A,'PC2 code'!B:B,0)</f>
        <v>00</v>
      </c>
    </row>
    <row r="591" spans="1:38" ht="15.75" customHeight="1" x14ac:dyDescent="0.35">
      <c r="A591" s="73" t="s">
        <v>5816</v>
      </c>
      <c r="B591" s="73" t="str">
        <f>TEXT(Table13[[#This Row],[Kod EAN 
(Sku)]],"0000000000000")</f>
        <v>3086123642379</v>
      </c>
      <c r="C591" s="78" t="str">
        <f>IF(AND(Table13[[#This Row],[Kod EAN 
(Szt)]]&lt;&gt;0,Table13[[#This Row],[Kod EAN 
(Szt)]]&lt;&gt;"0"),TEXT(Table13[[#This Row],[Kod EAN 
(Szt)]],"0000000000000"),"")</f>
        <v>3086123683846</v>
      </c>
      <c r="D591" s="79" t="s">
        <v>1925</v>
      </c>
      <c r="E591" s="27" t="s">
        <v>10</v>
      </c>
      <c r="F591" s="28" t="s">
        <v>1921</v>
      </c>
      <c r="G591" s="29"/>
      <c r="H591" s="66">
        <v>350</v>
      </c>
      <c r="I591" s="67">
        <v>0.2</v>
      </c>
      <c r="J591" s="51">
        <f>Table13[[#This Row],[Cena Netto]]*(1-Table13[[#This Row],[Rabat Długoterminowy]])</f>
        <v>280</v>
      </c>
      <c r="K591" s="80">
        <f>IF(TRIM($D$8)='Payment Term'!A$1,1-(1-$D$9)*(1-2%),$D$9)</f>
        <v>0.25</v>
      </c>
      <c r="L591" s="35"/>
      <c r="M591" s="81">
        <f>1-(1-Table13[[#This Row],[Rabat Długoterminowy]])*(1-Table13[[#This Row],[Dodatkowy rabat kwartału (składany)]])</f>
        <v>0.19999999999999996</v>
      </c>
      <c r="N591" s="52">
        <v>0</v>
      </c>
      <c r="O591" s="31">
        <f>ROUND(Table13[[#This Row],[Cena Netto Po Rabacie Długoterminowym]]*(1-Table13[[#This Row],[Rabat Podstawowy]])*(1-Table13[[#This Row],[Dodatkowy rabat kwartału (składany)]])*(1-Table13[[#This Row],[Rabat Indywidualny]]),2)</f>
        <v>210</v>
      </c>
      <c r="P591" s="31">
        <f>Table13[[#This Row],[Сena SKU Po Wszystkich Rabatach]]/Table13[[#This Row],[Szt/
Opak.]]</f>
        <v>4.2</v>
      </c>
      <c r="Q591" s="94" t="s">
        <v>2520</v>
      </c>
      <c r="R591" s="36" t="s">
        <v>6200</v>
      </c>
      <c r="S591" s="91">
        <f>IF(ISERROR(Table13[[#This Row],[W Inner]]),Table13[[#This Row],[W Outer]],IF(AND(Table13[[#This Row],[W Inner]]&gt;0,Table13[[#This Row],[W Inner]]&lt;&gt;"0"),Table13[[#This Row],[W Inner]],Table13[[#This Row],[W Outer]]))</f>
        <v>6</v>
      </c>
      <c r="T591" s="86"/>
      <c r="U5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1" s="49">
        <f>IF(Table13[[#This Row],[Zamówienie - Ilosc SKU '[Szt']]]=0,0,MOD(Table13[[#This Row],[Zamówienie - Ilosc SKU '[Szt']]],Table13[[#This Row],[Min. Ilość Zam. Sku]])-0.5)</f>
        <v>0</v>
      </c>
      <c r="W591" s="31">
        <f>Table13[[#This Row],[Сena SKU Po Wszystkich Rabatach]]*U591</f>
        <v>0</v>
      </c>
      <c r="X591" s="33" t="str">
        <f>IF(Table13[[#This Row],[Zamówienie - Ilosc SKU '[Szt']]]=0,"Niezamówione produkty","Zamówione produkty")</f>
        <v>Niezamówione produkty</v>
      </c>
      <c r="Y591" s="34" t="s">
        <v>90</v>
      </c>
      <c r="Z591" s="34">
        <v>6</v>
      </c>
      <c r="AA591" s="34">
        <v>84</v>
      </c>
      <c r="AB591" s="34">
        <v>420</v>
      </c>
      <c r="AC591" s="34">
        <f>+Table13[[#This Row],[Na Palecie]]/Table13[[#This Row],[W Outer]]</f>
        <v>70</v>
      </c>
      <c r="AD591" s="34">
        <f>+Table13[[#This Row],[Na Palecie]]/Table13[[#This Row],[Na 
Warstwie]]</f>
        <v>5</v>
      </c>
      <c r="AE591" s="37" t="s">
        <v>1926</v>
      </c>
      <c r="AF591" s="37" t="s">
        <v>1927</v>
      </c>
      <c r="AG591" s="37" t="s">
        <v>1928</v>
      </c>
      <c r="AH591" s="37" t="s">
        <v>1929</v>
      </c>
      <c r="AI591" s="37"/>
      <c r="AJ591" s="37" t="s">
        <v>6711</v>
      </c>
      <c r="AK591" s="37" t="s">
        <v>1924</v>
      </c>
      <c r="AL591" s="37" t="str">
        <f>_xlfn.XLOOKUP(Table13[[#This Row],[Rabat Indywidualny]],'PC2 code'!A:A,'PC2 code'!B:B,0)</f>
        <v>00</v>
      </c>
    </row>
    <row r="592" spans="1:38" ht="15.75" customHeight="1" x14ac:dyDescent="0.35">
      <c r="A592" s="73" t="s">
        <v>5817</v>
      </c>
      <c r="B592" s="73" t="str">
        <f>TEXT(Table13[[#This Row],[Kod EAN 
(Sku)]],"0000000000000")</f>
        <v>3086126795669</v>
      </c>
      <c r="C592" s="78" t="str">
        <f>IF(AND(Table13[[#This Row],[Kod EAN 
(Szt)]]&lt;&gt;0,Table13[[#This Row],[Kod EAN 
(Szt)]]&lt;&gt;"0"),TEXT(Table13[[#This Row],[Kod EAN 
(Szt)]],"0000000000000"),"")</f>
        <v>3086123128323</v>
      </c>
      <c r="D592" s="79" t="s">
        <v>6161</v>
      </c>
      <c r="E592" s="27" t="s">
        <v>10</v>
      </c>
      <c r="F592" s="28" t="s">
        <v>1930</v>
      </c>
      <c r="G592" s="29"/>
      <c r="H592" s="66">
        <v>240</v>
      </c>
      <c r="I592" s="67">
        <v>0.2</v>
      </c>
      <c r="J592" s="51">
        <f>Table13[[#This Row],[Cena Netto]]*(1-Table13[[#This Row],[Rabat Długoterminowy]])</f>
        <v>192</v>
      </c>
      <c r="K592" s="80">
        <f>IF(TRIM($D$8)='Payment Term'!A$1,1-(1-$D$9)*(1-2%),$D$9)</f>
        <v>0.25</v>
      </c>
      <c r="L592" s="35"/>
      <c r="M592" s="81">
        <f>1-(1-Table13[[#This Row],[Rabat Długoterminowy]])*(1-Table13[[#This Row],[Dodatkowy rabat kwartału (składany)]])</f>
        <v>0.19999999999999996</v>
      </c>
      <c r="N592" s="52">
        <v>0</v>
      </c>
      <c r="O592" s="31">
        <f>ROUND(Table13[[#This Row],[Cena Netto Po Rabacie Długoterminowym]]*(1-Table13[[#This Row],[Rabat Podstawowy]])*(1-Table13[[#This Row],[Dodatkowy rabat kwartału (składany)]])*(1-Table13[[#This Row],[Rabat Indywidualny]]),2)</f>
        <v>144</v>
      </c>
      <c r="P592" s="31">
        <f>Table13[[#This Row],[Сena SKU Po Wszystkich Rabatach]]/Table13[[#This Row],[Szt/
Opak.]]</f>
        <v>2.88</v>
      </c>
      <c r="Q592" s="94" t="s">
        <v>2520</v>
      </c>
      <c r="R592" s="36" t="s">
        <v>6200</v>
      </c>
      <c r="S592" s="91">
        <f>IF(ISERROR(Table13[[#This Row],[W Inner]]),Table13[[#This Row],[W Outer]],IF(AND(Table13[[#This Row],[W Inner]]&gt;0,Table13[[#This Row],[W Inner]]&lt;&gt;"0"),Table13[[#This Row],[W Inner]],Table13[[#This Row],[W Outer]]))</f>
        <v>12</v>
      </c>
      <c r="T592" s="86"/>
      <c r="U5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2" s="49">
        <f>IF(Table13[[#This Row],[Zamówienie - Ilosc SKU '[Szt']]]=0,0,MOD(Table13[[#This Row],[Zamówienie - Ilosc SKU '[Szt']]],Table13[[#This Row],[Min. Ilość Zam. Sku]])-0.5)</f>
        <v>0</v>
      </c>
      <c r="W592" s="31">
        <f>Table13[[#This Row],[Сena SKU Po Wszystkich Rabatach]]*U592</f>
        <v>0</v>
      </c>
      <c r="X592" s="33" t="str">
        <f>IF(Table13[[#This Row],[Zamówienie - Ilosc SKU '[Szt']]]=0,"Niezamówione produkty","Zamówione produkty")</f>
        <v>Niezamówione produkty</v>
      </c>
      <c r="Y592" s="34" t="s">
        <v>90</v>
      </c>
      <c r="Z592" s="34">
        <v>12</v>
      </c>
      <c r="AA592" s="34">
        <v>120</v>
      </c>
      <c r="AB592" s="34">
        <v>1320</v>
      </c>
      <c r="AC592" s="34">
        <f>+Table13[[#This Row],[Na Palecie]]/Table13[[#This Row],[W Outer]]</f>
        <v>110</v>
      </c>
      <c r="AD592" s="34">
        <f>+Table13[[#This Row],[Na Palecie]]/Table13[[#This Row],[Na 
Warstwie]]</f>
        <v>11</v>
      </c>
      <c r="AE592" s="37" t="s">
        <v>1931</v>
      </c>
      <c r="AF592" s="37" t="s">
        <v>1932</v>
      </c>
      <c r="AG592" s="37" t="s">
        <v>6630</v>
      </c>
      <c r="AH592" s="37" t="s">
        <v>6631</v>
      </c>
      <c r="AI592" s="37"/>
      <c r="AJ592" s="37" t="s">
        <v>6711</v>
      </c>
      <c r="AK592" s="37" t="s">
        <v>1924</v>
      </c>
      <c r="AL592" s="37" t="str">
        <f>_xlfn.XLOOKUP(Table13[[#This Row],[Rabat Indywidualny]],'PC2 code'!A:A,'PC2 code'!B:B,0)</f>
        <v>00</v>
      </c>
    </row>
    <row r="593" spans="1:38" ht="15.75" customHeight="1" x14ac:dyDescent="0.35">
      <c r="A593" s="73" t="s">
        <v>5818</v>
      </c>
      <c r="B593" s="73" t="str">
        <f>TEXT(Table13[[#This Row],[Kod EAN 
(Sku)]],"0000000000000")</f>
        <v>3086126795669</v>
      </c>
      <c r="C593" s="78" t="str">
        <f>IF(AND(Table13[[#This Row],[Kod EAN 
(Szt)]]&lt;&gt;0,Table13[[#This Row],[Kod EAN 
(Szt)]]&lt;&gt;"0"),TEXT(Table13[[#This Row],[Kod EAN 
(Szt)]],"0000000000000"),"")</f>
        <v>3086123128323</v>
      </c>
      <c r="D593" s="79" t="s">
        <v>6162</v>
      </c>
      <c r="E593" s="27" t="s">
        <v>10</v>
      </c>
      <c r="F593" s="28" t="s">
        <v>1930</v>
      </c>
      <c r="G593" s="29"/>
      <c r="H593" s="66">
        <v>240</v>
      </c>
      <c r="I593" s="67">
        <v>0.2</v>
      </c>
      <c r="J593" s="51">
        <f>Table13[[#This Row],[Cena Netto]]*(1-Table13[[#This Row],[Rabat Długoterminowy]])</f>
        <v>192</v>
      </c>
      <c r="K593" s="80">
        <f>IF(TRIM($D$8)='Payment Term'!A$1,1-(1-$D$9)*(1-2%),$D$9)</f>
        <v>0.25</v>
      </c>
      <c r="L593" s="35"/>
      <c r="M593" s="81">
        <f>1-(1-Table13[[#This Row],[Rabat Długoterminowy]])*(1-Table13[[#This Row],[Dodatkowy rabat kwartału (składany)]])</f>
        <v>0.19999999999999996</v>
      </c>
      <c r="N593" s="52">
        <v>0</v>
      </c>
      <c r="O593" s="31">
        <f>ROUND(Table13[[#This Row],[Cena Netto Po Rabacie Długoterminowym]]*(1-Table13[[#This Row],[Rabat Podstawowy]])*(1-Table13[[#This Row],[Dodatkowy rabat kwartału (składany)]])*(1-Table13[[#This Row],[Rabat Indywidualny]]),2)</f>
        <v>144</v>
      </c>
      <c r="P593" s="31">
        <f>Table13[[#This Row],[Сena SKU Po Wszystkich Rabatach]]/Table13[[#This Row],[Szt/
Opak.]]</f>
        <v>2.88</v>
      </c>
      <c r="Q593" s="94" t="s">
        <v>2520</v>
      </c>
      <c r="R593" s="36" t="s">
        <v>6200</v>
      </c>
      <c r="S593" s="91">
        <f>IF(ISERROR(Table13[[#This Row],[W Inner]]),Table13[[#This Row],[W Outer]],IF(AND(Table13[[#This Row],[W Inner]]&gt;0,Table13[[#This Row],[W Inner]]&lt;&gt;"0"),Table13[[#This Row],[W Inner]],Table13[[#This Row],[W Outer]]))</f>
        <v>12</v>
      </c>
      <c r="T593" s="86"/>
      <c r="U5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3" s="49">
        <f>IF(Table13[[#This Row],[Zamówienie - Ilosc SKU '[Szt']]]=0,0,MOD(Table13[[#This Row],[Zamówienie - Ilosc SKU '[Szt']]],Table13[[#This Row],[Min. Ilość Zam. Sku]])-0.5)</f>
        <v>0</v>
      </c>
      <c r="W593" s="31">
        <f>Table13[[#This Row],[Сena SKU Po Wszystkich Rabatach]]*U593</f>
        <v>0</v>
      </c>
      <c r="X593" s="33" t="str">
        <f>IF(Table13[[#This Row],[Zamówienie - Ilosc SKU '[Szt']]]=0,"Niezamówione produkty","Zamówione produkty")</f>
        <v>Niezamówione produkty</v>
      </c>
      <c r="Y593" s="34" t="s">
        <v>90</v>
      </c>
      <c r="Z593" s="34">
        <v>12</v>
      </c>
      <c r="AA593" s="34">
        <v>120</v>
      </c>
      <c r="AB593" s="34">
        <v>1320</v>
      </c>
      <c r="AC593" s="34">
        <f>+Table13[[#This Row],[Na Palecie]]/Table13[[#This Row],[W Outer]]</f>
        <v>110</v>
      </c>
      <c r="AD593" s="34">
        <f>+Table13[[#This Row],[Na Palecie]]/Table13[[#This Row],[Na 
Warstwie]]</f>
        <v>11</v>
      </c>
      <c r="AE593" s="37" t="s">
        <v>1931</v>
      </c>
      <c r="AF593" s="37" t="s">
        <v>1932</v>
      </c>
      <c r="AG593" s="37" t="s">
        <v>6632</v>
      </c>
      <c r="AH593" s="37" t="s">
        <v>6633</v>
      </c>
      <c r="AI593" s="37"/>
      <c r="AJ593" s="37" t="s">
        <v>6711</v>
      </c>
      <c r="AK593" s="37" t="s">
        <v>1924</v>
      </c>
      <c r="AL593" s="37" t="str">
        <f>_xlfn.XLOOKUP(Table13[[#This Row],[Rabat Indywidualny]],'PC2 code'!A:A,'PC2 code'!B:B,0)</f>
        <v>00</v>
      </c>
    </row>
    <row r="594" spans="1:38" ht="15.75" customHeight="1" x14ac:dyDescent="0.35">
      <c r="A594" s="73" t="s">
        <v>5819</v>
      </c>
      <c r="B594" s="73" t="str">
        <f>TEXT(Table13[[#This Row],[Kod EAN 
(Sku)]],"0000000000000")</f>
        <v>3086126795669</v>
      </c>
      <c r="C594" s="78" t="str">
        <f>IF(AND(Table13[[#This Row],[Kod EAN 
(Szt)]]&lt;&gt;0,Table13[[#This Row],[Kod EAN 
(Szt)]]&lt;&gt;"0"),TEXT(Table13[[#This Row],[Kod EAN 
(Szt)]],"0000000000000"),"")</f>
        <v>3086123128323</v>
      </c>
      <c r="D594" s="79" t="s">
        <v>6163</v>
      </c>
      <c r="E594" s="27" t="s">
        <v>10</v>
      </c>
      <c r="F594" s="28" t="s">
        <v>1930</v>
      </c>
      <c r="G594" s="29"/>
      <c r="H594" s="66">
        <v>240</v>
      </c>
      <c r="I594" s="67">
        <v>0.2</v>
      </c>
      <c r="J594" s="51">
        <f>Table13[[#This Row],[Cena Netto]]*(1-Table13[[#This Row],[Rabat Długoterminowy]])</f>
        <v>192</v>
      </c>
      <c r="K594" s="80">
        <f>IF(TRIM($D$8)='Payment Term'!A$1,1-(1-$D$9)*(1-2%),$D$9)</f>
        <v>0.25</v>
      </c>
      <c r="L594" s="35"/>
      <c r="M594" s="81">
        <f>1-(1-Table13[[#This Row],[Rabat Długoterminowy]])*(1-Table13[[#This Row],[Dodatkowy rabat kwartału (składany)]])</f>
        <v>0.19999999999999996</v>
      </c>
      <c r="N594" s="52">
        <v>0</v>
      </c>
      <c r="O594" s="31">
        <f>ROUND(Table13[[#This Row],[Cena Netto Po Rabacie Długoterminowym]]*(1-Table13[[#This Row],[Rabat Podstawowy]])*(1-Table13[[#This Row],[Dodatkowy rabat kwartału (składany)]])*(1-Table13[[#This Row],[Rabat Indywidualny]]),2)</f>
        <v>144</v>
      </c>
      <c r="P594" s="31">
        <f>Table13[[#This Row],[Сena SKU Po Wszystkich Rabatach]]/Table13[[#This Row],[Szt/
Opak.]]</f>
        <v>2.88</v>
      </c>
      <c r="Q594" s="94" t="s">
        <v>2520</v>
      </c>
      <c r="R594" s="36" t="s">
        <v>6200</v>
      </c>
      <c r="S594" s="91">
        <f>IF(ISERROR(Table13[[#This Row],[W Inner]]),Table13[[#This Row],[W Outer]],IF(AND(Table13[[#This Row],[W Inner]]&gt;0,Table13[[#This Row],[W Inner]]&lt;&gt;"0"),Table13[[#This Row],[W Inner]],Table13[[#This Row],[W Outer]]))</f>
        <v>12</v>
      </c>
      <c r="T594" s="86"/>
      <c r="U5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4" s="49">
        <f>IF(Table13[[#This Row],[Zamówienie - Ilosc SKU '[Szt']]]=0,0,MOD(Table13[[#This Row],[Zamówienie - Ilosc SKU '[Szt']]],Table13[[#This Row],[Min. Ilość Zam. Sku]])-0.5)</f>
        <v>0</v>
      </c>
      <c r="W594" s="31">
        <f>Table13[[#This Row],[Сena SKU Po Wszystkich Rabatach]]*U594</f>
        <v>0</v>
      </c>
      <c r="X594" s="33" t="str">
        <f>IF(Table13[[#This Row],[Zamówienie - Ilosc SKU '[Szt']]]=0,"Niezamówione produkty","Zamówione produkty")</f>
        <v>Niezamówione produkty</v>
      </c>
      <c r="Y594" s="34" t="s">
        <v>90</v>
      </c>
      <c r="Z594" s="34">
        <v>12</v>
      </c>
      <c r="AA594" s="34">
        <v>120</v>
      </c>
      <c r="AB594" s="34">
        <v>1320</v>
      </c>
      <c r="AC594" s="34">
        <f>+Table13[[#This Row],[Na Palecie]]/Table13[[#This Row],[W Outer]]</f>
        <v>110</v>
      </c>
      <c r="AD594" s="34">
        <f>+Table13[[#This Row],[Na Palecie]]/Table13[[#This Row],[Na 
Warstwie]]</f>
        <v>11</v>
      </c>
      <c r="AE594" s="37" t="s">
        <v>1931</v>
      </c>
      <c r="AF594" s="37" t="s">
        <v>1932</v>
      </c>
      <c r="AG594" s="37" t="s">
        <v>6634</v>
      </c>
      <c r="AH594" s="37" t="s">
        <v>6635</v>
      </c>
      <c r="AI594" s="37"/>
      <c r="AJ594" s="37" t="s">
        <v>6711</v>
      </c>
      <c r="AK594" s="37" t="s">
        <v>1924</v>
      </c>
      <c r="AL594" s="37" t="str">
        <f>_xlfn.XLOOKUP(Table13[[#This Row],[Rabat Indywidualny]],'PC2 code'!A:A,'PC2 code'!B:B,0)</f>
        <v>00</v>
      </c>
    </row>
    <row r="595" spans="1:38" ht="15.75" customHeight="1" x14ac:dyDescent="0.35">
      <c r="A595" s="73" t="s">
        <v>5820</v>
      </c>
      <c r="B595" s="73" t="str">
        <f>TEXT(Table13[[#This Row],[Kod EAN 
(Sku)]],"0000000000000")</f>
        <v>3086126795669</v>
      </c>
      <c r="C595" s="78" t="str">
        <f>IF(AND(Table13[[#This Row],[Kod EAN 
(Szt)]]&lt;&gt;0,Table13[[#This Row],[Kod EAN 
(Szt)]]&lt;&gt;"0"),TEXT(Table13[[#This Row],[Kod EAN 
(Szt)]],"0000000000000"),"")</f>
        <v>3086123128323</v>
      </c>
      <c r="D595" s="79" t="s">
        <v>6164</v>
      </c>
      <c r="E595" s="27" t="s">
        <v>10</v>
      </c>
      <c r="F595" s="28" t="s">
        <v>1930</v>
      </c>
      <c r="G595" s="29"/>
      <c r="H595" s="66">
        <v>240</v>
      </c>
      <c r="I595" s="67">
        <v>0.2</v>
      </c>
      <c r="J595" s="51">
        <f>Table13[[#This Row],[Cena Netto]]*(1-Table13[[#This Row],[Rabat Długoterminowy]])</f>
        <v>192</v>
      </c>
      <c r="K595" s="80">
        <f>IF(TRIM($D$8)='Payment Term'!A$1,1-(1-$D$9)*(1-2%),$D$9)</f>
        <v>0.25</v>
      </c>
      <c r="L595" s="35"/>
      <c r="M595" s="81">
        <f>1-(1-Table13[[#This Row],[Rabat Długoterminowy]])*(1-Table13[[#This Row],[Dodatkowy rabat kwartału (składany)]])</f>
        <v>0.19999999999999996</v>
      </c>
      <c r="N595" s="52">
        <v>0</v>
      </c>
      <c r="O595" s="31">
        <f>ROUND(Table13[[#This Row],[Cena Netto Po Rabacie Długoterminowym]]*(1-Table13[[#This Row],[Rabat Podstawowy]])*(1-Table13[[#This Row],[Dodatkowy rabat kwartału (składany)]])*(1-Table13[[#This Row],[Rabat Indywidualny]]),2)</f>
        <v>144</v>
      </c>
      <c r="P595" s="31">
        <f>Table13[[#This Row],[Сena SKU Po Wszystkich Rabatach]]/Table13[[#This Row],[Szt/
Opak.]]</f>
        <v>2.88</v>
      </c>
      <c r="Q595" s="94" t="s">
        <v>2520</v>
      </c>
      <c r="R595" s="36" t="s">
        <v>6200</v>
      </c>
      <c r="S595" s="91">
        <f>IF(ISERROR(Table13[[#This Row],[W Inner]]),Table13[[#This Row],[W Outer]],IF(AND(Table13[[#This Row],[W Inner]]&gt;0,Table13[[#This Row],[W Inner]]&lt;&gt;"0"),Table13[[#This Row],[W Inner]],Table13[[#This Row],[W Outer]]))</f>
        <v>12</v>
      </c>
      <c r="T595" s="86"/>
      <c r="U5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5" s="49">
        <f>IF(Table13[[#This Row],[Zamówienie - Ilosc SKU '[Szt']]]=0,0,MOD(Table13[[#This Row],[Zamówienie - Ilosc SKU '[Szt']]],Table13[[#This Row],[Min. Ilość Zam. Sku]])-0.5)</f>
        <v>0</v>
      </c>
      <c r="W595" s="31">
        <f>Table13[[#This Row],[Сena SKU Po Wszystkich Rabatach]]*U595</f>
        <v>0</v>
      </c>
      <c r="X595" s="33" t="str">
        <f>IF(Table13[[#This Row],[Zamówienie - Ilosc SKU '[Szt']]]=0,"Niezamówione produkty","Zamówione produkty")</f>
        <v>Niezamówione produkty</v>
      </c>
      <c r="Y595" s="34" t="s">
        <v>90</v>
      </c>
      <c r="Z595" s="34">
        <v>12</v>
      </c>
      <c r="AA595" s="34">
        <v>120</v>
      </c>
      <c r="AB595" s="34">
        <v>1320</v>
      </c>
      <c r="AC595" s="34">
        <f>+Table13[[#This Row],[Na Palecie]]/Table13[[#This Row],[W Outer]]</f>
        <v>110</v>
      </c>
      <c r="AD595" s="34">
        <f>+Table13[[#This Row],[Na Palecie]]/Table13[[#This Row],[Na 
Warstwie]]</f>
        <v>11</v>
      </c>
      <c r="AE595" s="37" t="s">
        <v>1931</v>
      </c>
      <c r="AF595" s="37" t="s">
        <v>1932</v>
      </c>
      <c r="AG595" s="37" t="s">
        <v>6636</v>
      </c>
      <c r="AH595" s="37" t="s">
        <v>6637</v>
      </c>
      <c r="AI595" s="37"/>
      <c r="AJ595" s="37" t="s">
        <v>6711</v>
      </c>
      <c r="AK595" s="37" t="s">
        <v>1924</v>
      </c>
      <c r="AL595" s="37" t="str">
        <f>_xlfn.XLOOKUP(Table13[[#This Row],[Rabat Indywidualny]],'PC2 code'!A:A,'PC2 code'!B:B,0)</f>
        <v>00</v>
      </c>
    </row>
    <row r="596" spans="1:38" ht="15.75" customHeight="1" x14ac:dyDescent="0.35">
      <c r="A596" s="73" t="s">
        <v>5821</v>
      </c>
      <c r="B596" s="73" t="str">
        <f>TEXT(Table13[[#This Row],[Kod EAN 
(Sku)]],"0000000000000")</f>
        <v>3086126795669</v>
      </c>
      <c r="C596" s="78" t="str">
        <f>IF(AND(Table13[[#This Row],[Kod EAN 
(Szt)]]&lt;&gt;0,Table13[[#This Row],[Kod EAN 
(Szt)]]&lt;&gt;"0"),TEXT(Table13[[#This Row],[Kod EAN 
(Szt)]],"0000000000000"),"")</f>
        <v>3086123128323</v>
      </c>
      <c r="D596" s="79" t="s">
        <v>6165</v>
      </c>
      <c r="E596" s="27" t="s">
        <v>10</v>
      </c>
      <c r="F596" s="28" t="s">
        <v>1930</v>
      </c>
      <c r="G596" s="29"/>
      <c r="H596" s="66">
        <v>240</v>
      </c>
      <c r="I596" s="67">
        <v>0.2</v>
      </c>
      <c r="J596" s="51">
        <f>Table13[[#This Row],[Cena Netto]]*(1-Table13[[#This Row],[Rabat Długoterminowy]])</f>
        <v>192</v>
      </c>
      <c r="K596" s="80">
        <f>IF(TRIM($D$8)='Payment Term'!A$1,1-(1-$D$9)*(1-2%),$D$9)</f>
        <v>0.25</v>
      </c>
      <c r="L596" s="35"/>
      <c r="M596" s="81">
        <f>1-(1-Table13[[#This Row],[Rabat Długoterminowy]])*(1-Table13[[#This Row],[Dodatkowy rabat kwartału (składany)]])</f>
        <v>0.19999999999999996</v>
      </c>
      <c r="N596" s="52">
        <v>0</v>
      </c>
      <c r="O596" s="31">
        <f>ROUND(Table13[[#This Row],[Cena Netto Po Rabacie Długoterminowym]]*(1-Table13[[#This Row],[Rabat Podstawowy]])*(1-Table13[[#This Row],[Dodatkowy rabat kwartału (składany)]])*(1-Table13[[#This Row],[Rabat Indywidualny]]),2)</f>
        <v>144</v>
      </c>
      <c r="P596" s="31">
        <f>Table13[[#This Row],[Сena SKU Po Wszystkich Rabatach]]/Table13[[#This Row],[Szt/
Opak.]]</f>
        <v>2.88</v>
      </c>
      <c r="Q596" s="94" t="s">
        <v>2520</v>
      </c>
      <c r="R596" s="36" t="s">
        <v>6200</v>
      </c>
      <c r="S596" s="91">
        <f>IF(ISERROR(Table13[[#This Row],[W Inner]]),Table13[[#This Row],[W Outer]],IF(AND(Table13[[#This Row],[W Inner]]&gt;0,Table13[[#This Row],[W Inner]]&lt;&gt;"0"),Table13[[#This Row],[W Inner]],Table13[[#This Row],[W Outer]]))</f>
        <v>12</v>
      </c>
      <c r="T596" s="86"/>
      <c r="U5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6" s="49">
        <f>IF(Table13[[#This Row],[Zamówienie - Ilosc SKU '[Szt']]]=0,0,MOD(Table13[[#This Row],[Zamówienie - Ilosc SKU '[Szt']]],Table13[[#This Row],[Min. Ilość Zam. Sku]])-0.5)</f>
        <v>0</v>
      </c>
      <c r="W596" s="31">
        <f>Table13[[#This Row],[Сena SKU Po Wszystkich Rabatach]]*U596</f>
        <v>0</v>
      </c>
      <c r="X596" s="33" t="str">
        <f>IF(Table13[[#This Row],[Zamówienie - Ilosc SKU '[Szt']]]=0,"Niezamówione produkty","Zamówione produkty")</f>
        <v>Niezamówione produkty</v>
      </c>
      <c r="Y596" s="34" t="s">
        <v>90</v>
      </c>
      <c r="Z596" s="34">
        <v>12</v>
      </c>
      <c r="AA596" s="34">
        <v>120</v>
      </c>
      <c r="AB596" s="34">
        <v>1320</v>
      </c>
      <c r="AC596" s="34">
        <f>+Table13[[#This Row],[Na Palecie]]/Table13[[#This Row],[W Outer]]</f>
        <v>110</v>
      </c>
      <c r="AD596" s="34">
        <f>+Table13[[#This Row],[Na Palecie]]/Table13[[#This Row],[Na 
Warstwie]]</f>
        <v>11</v>
      </c>
      <c r="AE596" s="37" t="s">
        <v>1931</v>
      </c>
      <c r="AF596" s="37" t="s">
        <v>1932</v>
      </c>
      <c r="AG596" s="37" t="s">
        <v>6638</v>
      </c>
      <c r="AH596" s="37" t="s">
        <v>6639</v>
      </c>
      <c r="AI596" s="37"/>
      <c r="AJ596" s="37" t="s">
        <v>6711</v>
      </c>
      <c r="AK596" s="37" t="s">
        <v>1924</v>
      </c>
      <c r="AL596" s="37" t="str">
        <f>_xlfn.XLOOKUP(Table13[[#This Row],[Rabat Indywidualny]],'PC2 code'!A:A,'PC2 code'!B:B,0)</f>
        <v>00</v>
      </c>
    </row>
    <row r="597" spans="1:38" ht="15.75" customHeight="1" x14ac:dyDescent="0.35">
      <c r="A597" s="73" t="s">
        <v>5822</v>
      </c>
      <c r="B597" s="73" t="str">
        <f>TEXT(Table13[[#This Row],[Kod EAN 
(Sku)]],"0000000000000")</f>
        <v>3086126795669</v>
      </c>
      <c r="C597" s="78" t="str">
        <f>IF(AND(Table13[[#This Row],[Kod EAN 
(Szt)]]&lt;&gt;0,Table13[[#This Row],[Kod EAN 
(Szt)]]&lt;&gt;"0"),TEXT(Table13[[#This Row],[Kod EAN 
(Szt)]],"0000000000000"),"")</f>
        <v>3086123128323</v>
      </c>
      <c r="D597" s="79" t="s">
        <v>6166</v>
      </c>
      <c r="E597" s="27" t="s">
        <v>10</v>
      </c>
      <c r="F597" s="28" t="s">
        <v>1930</v>
      </c>
      <c r="G597" s="29"/>
      <c r="H597" s="66">
        <v>240</v>
      </c>
      <c r="I597" s="67">
        <v>0.2</v>
      </c>
      <c r="J597" s="51">
        <f>Table13[[#This Row],[Cena Netto]]*(1-Table13[[#This Row],[Rabat Długoterminowy]])</f>
        <v>192</v>
      </c>
      <c r="K597" s="80">
        <f>IF(TRIM($D$8)='Payment Term'!A$1,1-(1-$D$9)*(1-2%),$D$9)</f>
        <v>0.25</v>
      </c>
      <c r="L597" s="35"/>
      <c r="M597" s="81">
        <f>1-(1-Table13[[#This Row],[Rabat Długoterminowy]])*(1-Table13[[#This Row],[Dodatkowy rabat kwartału (składany)]])</f>
        <v>0.19999999999999996</v>
      </c>
      <c r="N597" s="52">
        <v>0</v>
      </c>
      <c r="O597" s="31">
        <f>ROUND(Table13[[#This Row],[Cena Netto Po Rabacie Długoterminowym]]*(1-Table13[[#This Row],[Rabat Podstawowy]])*(1-Table13[[#This Row],[Dodatkowy rabat kwartału (składany)]])*(1-Table13[[#This Row],[Rabat Indywidualny]]),2)</f>
        <v>144</v>
      </c>
      <c r="P597" s="31">
        <f>Table13[[#This Row],[Сena SKU Po Wszystkich Rabatach]]/Table13[[#This Row],[Szt/
Opak.]]</f>
        <v>2.88</v>
      </c>
      <c r="Q597" s="94" t="s">
        <v>2520</v>
      </c>
      <c r="R597" s="36" t="s">
        <v>6200</v>
      </c>
      <c r="S597" s="91">
        <f>IF(ISERROR(Table13[[#This Row],[W Inner]]),Table13[[#This Row],[W Outer]],IF(AND(Table13[[#This Row],[W Inner]]&gt;0,Table13[[#This Row],[W Inner]]&lt;&gt;"0"),Table13[[#This Row],[W Inner]],Table13[[#This Row],[W Outer]]))</f>
        <v>12</v>
      </c>
      <c r="T597" s="86"/>
      <c r="U5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7" s="49">
        <f>IF(Table13[[#This Row],[Zamówienie - Ilosc SKU '[Szt']]]=0,0,MOD(Table13[[#This Row],[Zamówienie - Ilosc SKU '[Szt']]],Table13[[#This Row],[Min. Ilość Zam. Sku]])-0.5)</f>
        <v>0</v>
      </c>
      <c r="W597" s="31">
        <f>Table13[[#This Row],[Сena SKU Po Wszystkich Rabatach]]*U597</f>
        <v>0</v>
      </c>
      <c r="X597" s="33" t="str">
        <f>IF(Table13[[#This Row],[Zamówienie - Ilosc SKU '[Szt']]]=0,"Niezamówione produkty","Zamówione produkty")</f>
        <v>Niezamówione produkty</v>
      </c>
      <c r="Y597" s="34" t="s">
        <v>90</v>
      </c>
      <c r="Z597" s="34">
        <v>12</v>
      </c>
      <c r="AA597" s="34">
        <v>120</v>
      </c>
      <c r="AB597" s="34">
        <v>1320</v>
      </c>
      <c r="AC597" s="34">
        <f>+Table13[[#This Row],[Na Palecie]]/Table13[[#This Row],[W Outer]]</f>
        <v>110</v>
      </c>
      <c r="AD597" s="34">
        <f>+Table13[[#This Row],[Na Palecie]]/Table13[[#This Row],[Na 
Warstwie]]</f>
        <v>11</v>
      </c>
      <c r="AE597" s="37" t="s">
        <v>1931</v>
      </c>
      <c r="AF597" s="37" t="s">
        <v>1932</v>
      </c>
      <c r="AG597" s="37" t="s">
        <v>6640</v>
      </c>
      <c r="AH597" s="37" t="s">
        <v>6641</v>
      </c>
      <c r="AI597" s="37"/>
      <c r="AJ597" s="37" t="s">
        <v>6711</v>
      </c>
      <c r="AK597" s="37" t="s">
        <v>1924</v>
      </c>
      <c r="AL597" s="37" t="str">
        <f>_xlfn.XLOOKUP(Table13[[#This Row],[Rabat Indywidualny]],'PC2 code'!A:A,'PC2 code'!B:B,0)</f>
        <v>00</v>
      </c>
    </row>
    <row r="598" spans="1:38" ht="15.75" customHeight="1" x14ac:dyDescent="0.35">
      <c r="A598" s="73" t="s">
        <v>5823</v>
      </c>
      <c r="B598" s="73" t="str">
        <f>TEXT(Table13[[#This Row],[Kod EAN 
(Sku)]],"0000000000000")</f>
        <v>3086126788951</v>
      </c>
      <c r="C598" s="78" t="str">
        <f>IF(AND(Table13[[#This Row],[Kod EAN 
(Szt)]]&lt;&gt;0,Table13[[#This Row],[Kod EAN 
(Szt)]]&lt;&gt;"0"),TEXT(Table13[[#This Row],[Kod EAN 
(Szt)]],"0000000000000"),"")</f>
        <v>3086126789132</v>
      </c>
      <c r="D598" s="79" t="s">
        <v>6167</v>
      </c>
      <c r="E598" s="27" t="s">
        <v>10</v>
      </c>
      <c r="F598" s="28" t="s">
        <v>1930</v>
      </c>
      <c r="G598" s="29"/>
      <c r="H598" s="66">
        <v>220</v>
      </c>
      <c r="I598" s="67">
        <v>0.2</v>
      </c>
      <c r="J598" s="51">
        <f>Table13[[#This Row],[Cena Netto]]*(1-Table13[[#This Row],[Rabat Długoterminowy]])</f>
        <v>176</v>
      </c>
      <c r="K598" s="80">
        <f>IF(TRIM($D$8)='Payment Term'!A$1,1-(1-$D$9)*(1-2%),$D$9)</f>
        <v>0.25</v>
      </c>
      <c r="L598" s="35"/>
      <c r="M598" s="81">
        <f>1-(1-Table13[[#This Row],[Rabat Długoterminowy]])*(1-Table13[[#This Row],[Dodatkowy rabat kwartału (składany)]])</f>
        <v>0.19999999999999996</v>
      </c>
      <c r="N598" s="52">
        <v>0</v>
      </c>
      <c r="O598" s="31">
        <f>ROUND(Table13[[#This Row],[Cena Netto Po Rabacie Długoterminowym]]*(1-Table13[[#This Row],[Rabat Podstawowy]])*(1-Table13[[#This Row],[Dodatkowy rabat kwartału (składany)]])*(1-Table13[[#This Row],[Rabat Indywidualny]]),2)</f>
        <v>132</v>
      </c>
      <c r="P598" s="31">
        <f>Table13[[#This Row],[Сena SKU Po Wszystkich Rabatach]]/Table13[[#This Row],[Szt/
Opak.]]</f>
        <v>2.64</v>
      </c>
      <c r="Q598" s="94" t="s">
        <v>2520</v>
      </c>
      <c r="R598" s="36" t="s">
        <v>6200</v>
      </c>
      <c r="S598" s="91">
        <f>IF(ISERROR(Table13[[#This Row],[W Inner]]),Table13[[#This Row],[W Outer]],IF(AND(Table13[[#This Row],[W Inner]]&gt;0,Table13[[#This Row],[W Inner]]&lt;&gt;"0"),Table13[[#This Row],[W Inner]],Table13[[#This Row],[W Outer]]))</f>
        <v>12</v>
      </c>
      <c r="T598" s="86"/>
      <c r="U5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8" s="49">
        <f>IF(Table13[[#This Row],[Zamówienie - Ilosc SKU '[Szt']]]=0,0,MOD(Table13[[#This Row],[Zamówienie - Ilosc SKU '[Szt']]],Table13[[#This Row],[Min. Ilość Zam. Sku]])-0.5)</f>
        <v>0</v>
      </c>
      <c r="W598" s="31">
        <f>Table13[[#This Row],[Сena SKU Po Wszystkich Rabatach]]*U598</f>
        <v>0</v>
      </c>
      <c r="X598" s="33" t="str">
        <f>IF(Table13[[#This Row],[Zamówienie - Ilosc SKU '[Szt']]]=0,"Niezamówione produkty","Zamówione produkty")</f>
        <v>Niezamówione produkty</v>
      </c>
      <c r="Y598" s="34" t="s">
        <v>90</v>
      </c>
      <c r="Z598" s="34">
        <v>12</v>
      </c>
      <c r="AA598" s="34">
        <v>120</v>
      </c>
      <c r="AB598" s="34">
        <v>1440</v>
      </c>
      <c r="AC598" s="34">
        <f>+Table13[[#This Row],[Na Palecie]]/Table13[[#This Row],[W Outer]]</f>
        <v>120</v>
      </c>
      <c r="AD598" s="34">
        <f>+Table13[[#This Row],[Na Palecie]]/Table13[[#This Row],[Na 
Warstwie]]</f>
        <v>12</v>
      </c>
      <c r="AE598" s="37" t="s">
        <v>1933</v>
      </c>
      <c r="AF598" s="37" t="s">
        <v>1934</v>
      </c>
      <c r="AG598" s="37" t="s">
        <v>6642</v>
      </c>
      <c r="AH598" s="37" t="s">
        <v>6643</v>
      </c>
      <c r="AI598" s="37"/>
      <c r="AJ598" s="37" t="s">
        <v>6711</v>
      </c>
      <c r="AK598" s="37" t="s">
        <v>1924</v>
      </c>
      <c r="AL598" s="37" t="str">
        <f>_xlfn.XLOOKUP(Table13[[#This Row],[Rabat Indywidualny]],'PC2 code'!A:A,'PC2 code'!B:B,0)</f>
        <v>00</v>
      </c>
    </row>
    <row r="599" spans="1:38" ht="15.75" customHeight="1" x14ac:dyDescent="0.35">
      <c r="A599" s="73" t="s">
        <v>5824</v>
      </c>
      <c r="B599" s="73" t="str">
        <f>TEXT(Table13[[#This Row],[Kod EAN 
(Sku)]],"0000000000000")</f>
        <v>3086126788951</v>
      </c>
      <c r="C599" s="78" t="str">
        <f>IF(AND(Table13[[#This Row],[Kod EAN 
(Szt)]]&lt;&gt;0,Table13[[#This Row],[Kod EAN 
(Szt)]]&lt;&gt;"0"),TEXT(Table13[[#This Row],[Kod EAN 
(Szt)]],"0000000000000"),"")</f>
        <v>3086126789132</v>
      </c>
      <c r="D599" s="79" t="s">
        <v>6168</v>
      </c>
      <c r="E599" s="27" t="s">
        <v>10</v>
      </c>
      <c r="F599" s="28" t="s">
        <v>1930</v>
      </c>
      <c r="G599" s="29"/>
      <c r="H599" s="66">
        <v>220</v>
      </c>
      <c r="I599" s="67">
        <v>0.2</v>
      </c>
      <c r="J599" s="51">
        <f>Table13[[#This Row],[Cena Netto]]*(1-Table13[[#This Row],[Rabat Długoterminowy]])</f>
        <v>176</v>
      </c>
      <c r="K599" s="80">
        <f>IF(TRIM($D$8)='Payment Term'!A$1,1-(1-$D$9)*(1-2%),$D$9)</f>
        <v>0.25</v>
      </c>
      <c r="L599" s="35"/>
      <c r="M599" s="81">
        <f>1-(1-Table13[[#This Row],[Rabat Długoterminowy]])*(1-Table13[[#This Row],[Dodatkowy rabat kwartału (składany)]])</f>
        <v>0.19999999999999996</v>
      </c>
      <c r="N599" s="52">
        <v>0</v>
      </c>
      <c r="O599" s="31">
        <f>ROUND(Table13[[#This Row],[Cena Netto Po Rabacie Długoterminowym]]*(1-Table13[[#This Row],[Rabat Podstawowy]])*(1-Table13[[#This Row],[Dodatkowy rabat kwartału (składany)]])*(1-Table13[[#This Row],[Rabat Indywidualny]]),2)</f>
        <v>132</v>
      </c>
      <c r="P599" s="31">
        <f>Table13[[#This Row],[Сena SKU Po Wszystkich Rabatach]]/Table13[[#This Row],[Szt/
Opak.]]</f>
        <v>2.64</v>
      </c>
      <c r="Q599" s="94" t="s">
        <v>2520</v>
      </c>
      <c r="R599" s="36" t="s">
        <v>6200</v>
      </c>
      <c r="S599" s="91">
        <f>IF(ISERROR(Table13[[#This Row],[W Inner]]),Table13[[#This Row],[W Outer]],IF(AND(Table13[[#This Row],[W Inner]]&gt;0,Table13[[#This Row],[W Inner]]&lt;&gt;"0"),Table13[[#This Row],[W Inner]],Table13[[#This Row],[W Outer]]))</f>
        <v>12</v>
      </c>
      <c r="T599" s="86"/>
      <c r="U5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599" s="49">
        <f>IF(Table13[[#This Row],[Zamówienie - Ilosc SKU '[Szt']]]=0,0,MOD(Table13[[#This Row],[Zamówienie - Ilosc SKU '[Szt']]],Table13[[#This Row],[Min. Ilość Zam. Sku]])-0.5)</f>
        <v>0</v>
      </c>
      <c r="W599" s="31">
        <f>Table13[[#This Row],[Сena SKU Po Wszystkich Rabatach]]*U599</f>
        <v>0</v>
      </c>
      <c r="X599" s="33" t="str">
        <f>IF(Table13[[#This Row],[Zamówienie - Ilosc SKU '[Szt']]]=0,"Niezamówione produkty","Zamówione produkty")</f>
        <v>Niezamówione produkty</v>
      </c>
      <c r="Y599" s="34" t="s">
        <v>90</v>
      </c>
      <c r="Z599" s="34">
        <v>12</v>
      </c>
      <c r="AA599" s="34">
        <v>120</v>
      </c>
      <c r="AB599" s="34">
        <v>1440</v>
      </c>
      <c r="AC599" s="34">
        <f>+Table13[[#This Row],[Na Palecie]]/Table13[[#This Row],[W Outer]]</f>
        <v>120</v>
      </c>
      <c r="AD599" s="34">
        <f>+Table13[[#This Row],[Na Palecie]]/Table13[[#This Row],[Na 
Warstwie]]</f>
        <v>12</v>
      </c>
      <c r="AE599" s="37" t="s">
        <v>1933</v>
      </c>
      <c r="AF599" s="37" t="s">
        <v>1934</v>
      </c>
      <c r="AG599" s="37" t="s">
        <v>6644</v>
      </c>
      <c r="AH599" s="37" t="s">
        <v>6645</v>
      </c>
      <c r="AI599" s="37"/>
      <c r="AJ599" s="37" t="s">
        <v>6711</v>
      </c>
      <c r="AK599" s="37" t="s">
        <v>1924</v>
      </c>
      <c r="AL599" s="37" t="str">
        <f>_xlfn.XLOOKUP(Table13[[#This Row],[Rabat Indywidualny]],'PC2 code'!A:A,'PC2 code'!B:B,0)</f>
        <v>00</v>
      </c>
    </row>
    <row r="600" spans="1:38" ht="15.75" customHeight="1" x14ac:dyDescent="0.35">
      <c r="A600" s="73" t="s">
        <v>5825</v>
      </c>
      <c r="B600" s="73" t="str">
        <f>TEXT(Table13[[#This Row],[Kod EAN 
(Sku)]],"0000000000000")</f>
        <v>3086126788951</v>
      </c>
      <c r="C600" s="78" t="str">
        <f>IF(AND(Table13[[#This Row],[Kod EAN 
(Szt)]]&lt;&gt;0,Table13[[#This Row],[Kod EAN 
(Szt)]]&lt;&gt;"0"),TEXT(Table13[[#This Row],[Kod EAN 
(Szt)]],"0000000000000"),"")</f>
        <v>3086126789132</v>
      </c>
      <c r="D600" s="79" t="s">
        <v>6169</v>
      </c>
      <c r="E600" s="27" t="s">
        <v>10</v>
      </c>
      <c r="F600" s="28" t="s">
        <v>1930</v>
      </c>
      <c r="G600" s="29"/>
      <c r="H600" s="66">
        <v>220</v>
      </c>
      <c r="I600" s="67">
        <v>0.2</v>
      </c>
      <c r="J600" s="51">
        <f>Table13[[#This Row],[Cena Netto]]*(1-Table13[[#This Row],[Rabat Długoterminowy]])</f>
        <v>176</v>
      </c>
      <c r="K600" s="80">
        <f>IF(TRIM($D$8)='Payment Term'!A$1,1-(1-$D$9)*(1-2%),$D$9)</f>
        <v>0.25</v>
      </c>
      <c r="L600" s="35"/>
      <c r="M600" s="81">
        <f>1-(1-Table13[[#This Row],[Rabat Długoterminowy]])*(1-Table13[[#This Row],[Dodatkowy rabat kwartału (składany)]])</f>
        <v>0.19999999999999996</v>
      </c>
      <c r="N600" s="52">
        <v>0</v>
      </c>
      <c r="O600" s="31">
        <f>ROUND(Table13[[#This Row],[Cena Netto Po Rabacie Długoterminowym]]*(1-Table13[[#This Row],[Rabat Podstawowy]])*(1-Table13[[#This Row],[Dodatkowy rabat kwartału (składany)]])*(1-Table13[[#This Row],[Rabat Indywidualny]]),2)</f>
        <v>132</v>
      </c>
      <c r="P600" s="31">
        <f>Table13[[#This Row],[Сena SKU Po Wszystkich Rabatach]]/Table13[[#This Row],[Szt/
Opak.]]</f>
        <v>2.64</v>
      </c>
      <c r="Q600" s="94" t="s">
        <v>2520</v>
      </c>
      <c r="R600" s="36" t="s">
        <v>6200</v>
      </c>
      <c r="S600" s="91">
        <f>IF(ISERROR(Table13[[#This Row],[W Inner]]),Table13[[#This Row],[W Outer]],IF(AND(Table13[[#This Row],[W Inner]]&gt;0,Table13[[#This Row],[W Inner]]&lt;&gt;"0"),Table13[[#This Row],[W Inner]],Table13[[#This Row],[W Outer]]))</f>
        <v>12</v>
      </c>
      <c r="T600" s="86"/>
      <c r="U6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0" s="49">
        <f>IF(Table13[[#This Row],[Zamówienie - Ilosc SKU '[Szt']]]=0,0,MOD(Table13[[#This Row],[Zamówienie - Ilosc SKU '[Szt']]],Table13[[#This Row],[Min. Ilość Zam. Sku]])-0.5)</f>
        <v>0</v>
      </c>
      <c r="W600" s="31">
        <f>Table13[[#This Row],[Сena SKU Po Wszystkich Rabatach]]*U600</f>
        <v>0</v>
      </c>
      <c r="X600" s="33" t="str">
        <f>IF(Table13[[#This Row],[Zamówienie - Ilosc SKU '[Szt']]]=0,"Niezamówione produkty","Zamówione produkty")</f>
        <v>Niezamówione produkty</v>
      </c>
      <c r="Y600" s="34" t="s">
        <v>90</v>
      </c>
      <c r="Z600" s="34">
        <v>12</v>
      </c>
      <c r="AA600" s="34">
        <v>120</v>
      </c>
      <c r="AB600" s="34">
        <v>1440</v>
      </c>
      <c r="AC600" s="34">
        <f>+Table13[[#This Row],[Na Palecie]]/Table13[[#This Row],[W Outer]]</f>
        <v>120</v>
      </c>
      <c r="AD600" s="34">
        <f>+Table13[[#This Row],[Na Palecie]]/Table13[[#This Row],[Na 
Warstwie]]</f>
        <v>12</v>
      </c>
      <c r="AE600" s="37" t="s">
        <v>1933</v>
      </c>
      <c r="AF600" s="37" t="s">
        <v>1934</v>
      </c>
      <c r="AG600" s="37" t="s">
        <v>6646</v>
      </c>
      <c r="AH600" s="37" t="s">
        <v>6647</v>
      </c>
      <c r="AI600" s="37"/>
      <c r="AJ600" s="37" t="s">
        <v>6711</v>
      </c>
      <c r="AK600" s="37" t="s">
        <v>1924</v>
      </c>
      <c r="AL600" s="37" t="str">
        <f>_xlfn.XLOOKUP(Table13[[#This Row],[Rabat Indywidualny]],'PC2 code'!A:A,'PC2 code'!B:B,0)</f>
        <v>00</v>
      </c>
    </row>
    <row r="601" spans="1:38" ht="15.75" customHeight="1" x14ac:dyDescent="0.35">
      <c r="A601" s="73" t="s">
        <v>5826</v>
      </c>
      <c r="B601" s="73" t="str">
        <f>TEXT(Table13[[#This Row],[Kod EAN 
(Sku)]],"0000000000000")</f>
        <v>3086126788951</v>
      </c>
      <c r="C601" s="78" t="str">
        <f>IF(AND(Table13[[#This Row],[Kod EAN 
(Szt)]]&lt;&gt;0,Table13[[#This Row],[Kod EAN 
(Szt)]]&lt;&gt;"0"),TEXT(Table13[[#This Row],[Kod EAN 
(Szt)]],"0000000000000"),"")</f>
        <v>3086126789132</v>
      </c>
      <c r="D601" s="79" t="s">
        <v>6170</v>
      </c>
      <c r="E601" s="27" t="s">
        <v>10</v>
      </c>
      <c r="F601" s="28" t="s">
        <v>1930</v>
      </c>
      <c r="G601" s="29"/>
      <c r="H601" s="66">
        <v>220</v>
      </c>
      <c r="I601" s="67">
        <v>0.2</v>
      </c>
      <c r="J601" s="51">
        <f>Table13[[#This Row],[Cena Netto]]*(1-Table13[[#This Row],[Rabat Długoterminowy]])</f>
        <v>176</v>
      </c>
      <c r="K601" s="80">
        <f>IF(TRIM($D$8)='Payment Term'!A$1,1-(1-$D$9)*(1-2%),$D$9)</f>
        <v>0.25</v>
      </c>
      <c r="L601" s="35"/>
      <c r="M601" s="81">
        <f>1-(1-Table13[[#This Row],[Rabat Długoterminowy]])*(1-Table13[[#This Row],[Dodatkowy rabat kwartału (składany)]])</f>
        <v>0.19999999999999996</v>
      </c>
      <c r="N601" s="52">
        <v>0</v>
      </c>
      <c r="O601" s="31">
        <f>ROUND(Table13[[#This Row],[Cena Netto Po Rabacie Długoterminowym]]*(1-Table13[[#This Row],[Rabat Podstawowy]])*(1-Table13[[#This Row],[Dodatkowy rabat kwartału (składany)]])*(1-Table13[[#This Row],[Rabat Indywidualny]]),2)</f>
        <v>132</v>
      </c>
      <c r="P601" s="31">
        <f>Table13[[#This Row],[Сena SKU Po Wszystkich Rabatach]]/Table13[[#This Row],[Szt/
Opak.]]</f>
        <v>2.64</v>
      </c>
      <c r="Q601" s="94" t="s">
        <v>2520</v>
      </c>
      <c r="R601" s="36" t="s">
        <v>6200</v>
      </c>
      <c r="S601" s="91">
        <f>IF(ISERROR(Table13[[#This Row],[W Inner]]),Table13[[#This Row],[W Outer]],IF(AND(Table13[[#This Row],[W Inner]]&gt;0,Table13[[#This Row],[W Inner]]&lt;&gt;"0"),Table13[[#This Row],[W Inner]],Table13[[#This Row],[W Outer]]))</f>
        <v>12</v>
      </c>
      <c r="T601" s="86"/>
      <c r="U6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1" s="49">
        <f>IF(Table13[[#This Row],[Zamówienie - Ilosc SKU '[Szt']]]=0,0,MOD(Table13[[#This Row],[Zamówienie - Ilosc SKU '[Szt']]],Table13[[#This Row],[Min. Ilość Zam. Sku]])-0.5)</f>
        <v>0</v>
      </c>
      <c r="W601" s="31">
        <f>Table13[[#This Row],[Сena SKU Po Wszystkich Rabatach]]*U601</f>
        <v>0</v>
      </c>
      <c r="X601" s="33" t="str">
        <f>IF(Table13[[#This Row],[Zamówienie - Ilosc SKU '[Szt']]]=0,"Niezamówione produkty","Zamówione produkty")</f>
        <v>Niezamówione produkty</v>
      </c>
      <c r="Y601" s="34" t="s">
        <v>90</v>
      </c>
      <c r="Z601" s="34">
        <v>12</v>
      </c>
      <c r="AA601" s="34">
        <v>120</v>
      </c>
      <c r="AB601" s="34">
        <v>1440</v>
      </c>
      <c r="AC601" s="34">
        <f>+Table13[[#This Row],[Na Palecie]]/Table13[[#This Row],[W Outer]]</f>
        <v>120</v>
      </c>
      <c r="AD601" s="34">
        <f>+Table13[[#This Row],[Na Palecie]]/Table13[[#This Row],[Na 
Warstwie]]</f>
        <v>12</v>
      </c>
      <c r="AE601" s="37" t="s">
        <v>1933</v>
      </c>
      <c r="AF601" s="37" t="s">
        <v>1934</v>
      </c>
      <c r="AG601" s="37" t="s">
        <v>6648</v>
      </c>
      <c r="AH601" s="37" t="s">
        <v>6649</v>
      </c>
      <c r="AI601" s="37"/>
      <c r="AJ601" s="37" t="s">
        <v>6711</v>
      </c>
      <c r="AK601" s="37" t="s">
        <v>1924</v>
      </c>
      <c r="AL601" s="37" t="str">
        <f>_xlfn.XLOOKUP(Table13[[#This Row],[Rabat Indywidualny]],'PC2 code'!A:A,'PC2 code'!B:B,0)</f>
        <v>00</v>
      </c>
    </row>
    <row r="602" spans="1:38" ht="15.75" customHeight="1" x14ac:dyDescent="0.35">
      <c r="A602" s="73" t="s">
        <v>5827</v>
      </c>
      <c r="B602" s="73" t="str">
        <f>TEXT(Table13[[#This Row],[Kod EAN 
(Sku)]],"0000000000000")</f>
        <v>3086126788951</v>
      </c>
      <c r="C602" s="78" t="str">
        <f>IF(AND(Table13[[#This Row],[Kod EAN 
(Szt)]]&lt;&gt;0,Table13[[#This Row],[Kod EAN 
(Szt)]]&lt;&gt;"0"),TEXT(Table13[[#This Row],[Kod EAN 
(Szt)]],"0000000000000"),"")</f>
        <v>3086126789132</v>
      </c>
      <c r="D602" s="79" t="s">
        <v>6171</v>
      </c>
      <c r="E602" s="27" t="s">
        <v>10</v>
      </c>
      <c r="F602" s="28" t="s">
        <v>1930</v>
      </c>
      <c r="G602" s="29"/>
      <c r="H602" s="66">
        <v>220</v>
      </c>
      <c r="I602" s="67">
        <v>0.2</v>
      </c>
      <c r="J602" s="51">
        <f>Table13[[#This Row],[Cena Netto]]*(1-Table13[[#This Row],[Rabat Długoterminowy]])</f>
        <v>176</v>
      </c>
      <c r="K602" s="80">
        <f>IF(TRIM($D$8)='Payment Term'!A$1,1-(1-$D$9)*(1-2%),$D$9)</f>
        <v>0.25</v>
      </c>
      <c r="L602" s="35"/>
      <c r="M602" s="81">
        <f>1-(1-Table13[[#This Row],[Rabat Długoterminowy]])*(1-Table13[[#This Row],[Dodatkowy rabat kwartału (składany)]])</f>
        <v>0.19999999999999996</v>
      </c>
      <c r="N602" s="52">
        <v>0</v>
      </c>
      <c r="O602" s="31">
        <f>ROUND(Table13[[#This Row],[Cena Netto Po Rabacie Długoterminowym]]*(1-Table13[[#This Row],[Rabat Podstawowy]])*(1-Table13[[#This Row],[Dodatkowy rabat kwartału (składany)]])*(1-Table13[[#This Row],[Rabat Indywidualny]]),2)</f>
        <v>132</v>
      </c>
      <c r="P602" s="31">
        <f>Table13[[#This Row],[Сena SKU Po Wszystkich Rabatach]]/Table13[[#This Row],[Szt/
Opak.]]</f>
        <v>2.64</v>
      </c>
      <c r="Q602" s="94" t="s">
        <v>2520</v>
      </c>
      <c r="R602" s="36" t="s">
        <v>6200</v>
      </c>
      <c r="S602" s="91">
        <f>IF(ISERROR(Table13[[#This Row],[W Inner]]),Table13[[#This Row],[W Outer]],IF(AND(Table13[[#This Row],[W Inner]]&gt;0,Table13[[#This Row],[W Inner]]&lt;&gt;"0"),Table13[[#This Row],[W Inner]],Table13[[#This Row],[W Outer]]))</f>
        <v>12</v>
      </c>
      <c r="T602" s="86"/>
      <c r="U6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2" s="49">
        <f>IF(Table13[[#This Row],[Zamówienie - Ilosc SKU '[Szt']]]=0,0,MOD(Table13[[#This Row],[Zamówienie - Ilosc SKU '[Szt']]],Table13[[#This Row],[Min. Ilość Zam. Sku]])-0.5)</f>
        <v>0</v>
      </c>
      <c r="W602" s="31">
        <f>Table13[[#This Row],[Сena SKU Po Wszystkich Rabatach]]*U602</f>
        <v>0</v>
      </c>
      <c r="X602" s="33" t="str">
        <f>IF(Table13[[#This Row],[Zamówienie - Ilosc SKU '[Szt']]]=0,"Niezamówione produkty","Zamówione produkty")</f>
        <v>Niezamówione produkty</v>
      </c>
      <c r="Y602" s="34" t="s">
        <v>90</v>
      </c>
      <c r="Z602" s="34">
        <v>12</v>
      </c>
      <c r="AA602" s="34">
        <v>120</v>
      </c>
      <c r="AB602" s="34">
        <v>1440</v>
      </c>
      <c r="AC602" s="34">
        <f>+Table13[[#This Row],[Na Palecie]]/Table13[[#This Row],[W Outer]]</f>
        <v>120</v>
      </c>
      <c r="AD602" s="34">
        <f>+Table13[[#This Row],[Na Palecie]]/Table13[[#This Row],[Na 
Warstwie]]</f>
        <v>12</v>
      </c>
      <c r="AE602" s="37" t="s">
        <v>1933</v>
      </c>
      <c r="AF602" s="37" t="s">
        <v>1934</v>
      </c>
      <c r="AG602" s="37" t="s">
        <v>6650</v>
      </c>
      <c r="AH602" s="37" t="s">
        <v>6651</v>
      </c>
      <c r="AI602" s="37"/>
      <c r="AJ602" s="37" t="s">
        <v>6711</v>
      </c>
      <c r="AK602" s="37" t="s">
        <v>1924</v>
      </c>
      <c r="AL602" s="37" t="str">
        <f>_xlfn.XLOOKUP(Table13[[#This Row],[Rabat Indywidualny]],'PC2 code'!A:A,'PC2 code'!B:B,0)</f>
        <v>00</v>
      </c>
    </row>
    <row r="603" spans="1:38" ht="15.75" customHeight="1" x14ac:dyDescent="0.35">
      <c r="A603" s="73" t="s">
        <v>5828</v>
      </c>
      <c r="B603" s="73" t="str">
        <f>TEXT(Table13[[#This Row],[Kod EAN 
(Sku)]],"0000000000000")</f>
        <v>3086126788951</v>
      </c>
      <c r="C603" s="78" t="str">
        <f>IF(AND(Table13[[#This Row],[Kod EAN 
(Szt)]]&lt;&gt;0,Table13[[#This Row],[Kod EAN 
(Szt)]]&lt;&gt;"0"),TEXT(Table13[[#This Row],[Kod EAN 
(Szt)]],"0000000000000"),"")</f>
        <v>3086126789132</v>
      </c>
      <c r="D603" s="79" t="s">
        <v>6172</v>
      </c>
      <c r="E603" s="27" t="s">
        <v>10</v>
      </c>
      <c r="F603" s="28" t="s">
        <v>1930</v>
      </c>
      <c r="G603" s="29"/>
      <c r="H603" s="66">
        <v>220</v>
      </c>
      <c r="I603" s="67">
        <v>0.2</v>
      </c>
      <c r="J603" s="51">
        <f>Table13[[#This Row],[Cena Netto]]*(1-Table13[[#This Row],[Rabat Długoterminowy]])</f>
        <v>176</v>
      </c>
      <c r="K603" s="80">
        <f>IF(TRIM($D$8)='Payment Term'!A$1,1-(1-$D$9)*(1-2%),$D$9)</f>
        <v>0.25</v>
      </c>
      <c r="L603" s="35"/>
      <c r="M603" s="81">
        <f>1-(1-Table13[[#This Row],[Rabat Długoterminowy]])*(1-Table13[[#This Row],[Dodatkowy rabat kwartału (składany)]])</f>
        <v>0.19999999999999996</v>
      </c>
      <c r="N603" s="52">
        <v>0</v>
      </c>
      <c r="O603" s="31">
        <f>ROUND(Table13[[#This Row],[Cena Netto Po Rabacie Długoterminowym]]*(1-Table13[[#This Row],[Rabat Podstawowy]])*(1-Table13[[#This Row],[Dodatkowy rabat kwartału (składany)]])*(1-Table13[[#This Row],[Rabat Indywidualny]]),2)</f>
        <v>132</v>
      </c>
      <c r="P603" s="31">
        <f>Table13[[#This Row],[Сena SKU Po Wszystkich Rabatach]]/Table13[[#This Row],[Szt/
Opak.]]</f>
        <v>2.64</v>
      </c>
      <c r="Q603" s="94" t="s">
        <v>2520</v>
      </c>
      <c r="R603" s="36" t="s">
        <v>6200</v>
      </c>
      <c r="S603" s="91">
        <f>IF(ISERROR(Table13[[#This Row],[W Inner]]),Table13[[#This Row],[W Outer]],IF(AND(Table13[[#This Row],[W Inner]]&gt;0,Table13[[#This Row],[W Inner]]&lt;&gt;"0"),Table13[[#This Row],[W Inner]],Table13[[#This Row],[W Outer]]))</f>
        <v>12</v>
      </c>
      <c r="T603" s="86"/>
      <c r="U6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3" s="49">
        <f>IF(Table13[[#This Row],[Zamówienie - Ilosc SKU '[Szt']]]=0,0,MOD(Table13[[#This Row],[Zamówienie - Ilosc SKU '[Szt']]],Table13[[#This Row],[Min. Ilość Zam. Sku]])-0.5)</f>
        <v>0</v>
      </c>
      <c r="W603" s="31">
        <f>Table13[[#This Row],[Сena SKU Po Wszystkich Rabatach]]*U603</f>
        <v>0</v>
      </c>
      <c r="X603" s="33" t="str">
        <f>IF(Table13[[#This Row],[Zamówienie - Ilosc SKU '[Szt']]]=0,"Niezamówione produkty","Zamówione produkty")</f>
        <v>Niezamówione produkty</v>
      </c>
      <c r="Y603" s="34" t="s">
        <v>90</v>
      </c>
      <c r="Z603" s="34">
        <v>12</v>
      </c>
      <c r="AA603" s="34">
        <v>120</v>
      </c>
      <c r="AB603" s="34">
        <v>1440</v>
      </c>
      <c r="AC603" s="34">
        <f>+Table13[[#This Row],[Na Palecie]]/Table13[[#This Row],[W Outer]]</f>
        <v>120</v>
      </c>
      <c r="AD603" s="34">
        <f>+Table13[[#This Row],[Na Palecie]]/Table13[[#This Row],[Na 
Warstwie]]</f>
        <v>12</v>
      </c>
      <c r="AE603" s="37" t="s">
        <v>1933</v>
      </c>
      <c r="AF603" s="37" t="s">
        <v>1934</v>
      </c>
      <c r="AG603" s="37" t="s">
        <v>6652</v>
      </c>
      <c r="AH603" s="37" t="s">
        <v>6653</v>
      </c>
      <c r="AI603" s="37"/>
      <c r="AJ603" s="37" t="s">
        <v>6711</v>
      </c>
      <c r="AK603" s="37" t="s">
        <v>1924</v>
      </c>
      <c r="AL603" s="37" t="str">
        <f>_xlfn.XLOOKUP(Table13[[#This Row],[Rabat Indywidualny]],'PC2 code'!A:A,'PC2 code'!B:B,0)</f>
        <v>00</v>
      </c>
    </row>
    <row r="604" spans="1:38" ht="15.75" customHeight="1" x14ac:dyDescent="0.35">
      <c r="A604" s="73" t="s">
        <v>5829</v>
      </c>
      <c r="B604" s="73" t="str">
        <f>TEXT(Table13[[#This Row],[Kod EAN 
(Sku)]],"0000000000000")</f>
        <v>3086126788951</v>
      </c>
      <c r="C604" s="78" t="str">
        <f>IF(AND(Table13[[#This Row],[Kod EAN 
(Szt)]]&lt;&gt;0,Table13[[#This Row],[Kod EAN 
(Szt)]]&lt;&gt;"0"),TEXT(Table13[[#This Row],[Kod EAN 
(Szt)]],"0000000000000"),"")</f>
        <v>3086126789132</v>
      </c>
      <c r="D604" s="79" t="s">
        <v>6173</v>
      </c>
      <c r="E604" s="27" t="s">
        <v>10</v>
      </c>
      <c r="F604" s="28" t="s">
        <v>1930</v>
      </c>
      <c r="G604" s="29"/>
      <c r="H604" s="66">
        <v>220</v>
      </c>
      <c r="I604" s="67">
        <v>0.2</v>
      </c>
      <c r="J604" s="51">
        <f>Table13[[#This Row],[Cena Netto]]*(1-Table13[[#This Row],[Rabat Długoterminowy]])</f>
        <v>176</v>
      </c>
      <c r="K604" s="80">
        <f>IF(TRIM($D$8)='Payment Term'!A$1,1-(1-$D$9)*(1-2%),$D$9)</f>
        <v>0.25</v>
      </c>
      <c r="L604" s="35"/>
      <c r="M604" s="81">
        <f>1-(1-Table13[[#This Row],[Rabat Długoterminowy]])*(1-Table13[[#This Row],[Dodatkowy rabat kwartału (składany)]])</f>
        <v>0.19999999999999996</v>
      </c>
      <c r="N604" s="52">
        <v>0</v>
      </c>
      <c r="O604" s="31">
        <f>ROUND(Table13[[#This Row],[Cena Netto Po Rabacie Długoterminowym]]*(1-Table13[[#This Row],[Rabat Podstawowy]])*(1-Table13[[#This Row],[Dodatkowy rabat kwartału (składany)]])*(1-Table13[[#This Row],[Rabat Indywidualny]]),2)</f>
        <v>132</v>
      </c>
      <c r="P604" s="31">
        <f>Table13[[#This Row],[Сena SKU Po Wszystkich Rabatach]]/Table13[[#This Row],[Szt/
Opak.]]</f>
        <v>2.64</v>
      </c>
      <c r="Q604" s="94" t="s">
        <v>2520</v>
      </c>
      <c r="R604" s="36" t="s">
        <v>6200</v>
      </c>
      <c r="S604" s="91">
        <f>IF(ISERROR(Table13[[#This Row],[W Inner]]),Table13[[#This Row],[W Outer]],IF(AND(Table13[[#This Row],[W Inner]]&gt;0,Table13[[#This Row],[W Inner]]&lt;&gt;"0"),Table13[[#This Row],[W Inner]],Table13[[#This Row],[W Outer]]))</f>
        <v>12</v>
      </c>
      <c r="T604" s="86"/>
      <c r="U6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4" s="49">
        <f>IF(Table13[[#This Row],[Zamówienie - Ilosc SKU '[Szt']]]=0,0,MOD(Table13[[#This Row],[Zamówienie - Ilosc SKU '[Szt']]],Table13[[#This Row],[Min. Ilość Zam. Sku]])-0.5)</f>
        <v>0</v>
      </c>
      <c r="W604" s="31">
        <f>Table13[[#This Row],[Сena SKU Po Wszystkich Rabatach]]*U604</f>
        <v>0</v>
      </c>
      <c r="X604" s="33" t="str">
        <f>IF(Table13[[#This Row],[Zamówienie - Ilosc SKU '[Szt']]]=0,"Niezamówione produkty","Zamówione produkty")</f>
        <v>Niezamówione produkty</v>
      </c>
      <c r="Y604" s="34" t="s">
        <v>90</v>
      </c>
      <c r="Z604" s="34">
        <v>12</v>
      </c>
      <c r="AA604" s="34">
        <v>120</v>
      </c>
      <c r="AB604" s="34">
        <v>1440</v>
      </c>
      <c r="AC604" s="34">
        <f>+Table13[[#This Row],[Na Palecie]]/Table13[[#This Row],[W Outer]]</f>
        <v>120</v>
      </c>
      <c r="AD604" s="34">
        <f>+Table13[[#This Row],[Na Palecie]]/Table13[[#This Row],[Na 
Warstwie]]</f>
        <v>12</v>
      </c>
      <c r="AE604" s="37" t="s">
        <v>1933</v>
      </c>
      <c r="AF604" s="37" t="s">
        <v>1934</v>
      </c>
      <c r="AG604" s="37" t="s">
        <v>6654</v>
      </c>
      <c r="AH604" s="37" t="s">
        <v>6655</v>
      </c>
      <c r="AI604" s="37"/>
      <c r="AJ604" s="37" t="s">
        <v>6711</v>
      </c>
      <c r="AK604" s="37" t="s">
        <v>1924</v>
      </c>
      <c r="AL604" s="37" t="str">
        <f>_xlfn.XLOOKUP(Table13[[#This Row],[Rabat Indywidualny]],'PC2 code'!A:A,'PC2 code'!B:B,0)</f>
        <v>00</v>
      </c>
    </row>
    <row r="605" spans="1:38" ht="15.75" customHeight="1" x14ac:dyDescent="0.35">
      <c r="A605" s="73" t="s">
        <v>5830</v>
      </c>
      <c r="B605" s="73" t="str">
        <f>TEXT(Table13[[#This Row],[Kod EAN 
(Sku)]],"0000000000000")</f>
        <v>3086123741669</v>
      </c>
      <c r="C605" s="78" t="str">
        <f>IF(AND(Table13[[#This Row],[Kod EAN 
(Szt)]]&lt;&gt;0,Table13[[#This Row],[Kod EAN 
(Szt)]]&lt;&gt;"0"),TEXT(Table13[[#This Row],[Kod EAN 
(Szt)]],"0000000000000"),"")</f>
        <v>3086123728721</v>
      </c>
      <c r="D605" s="79" t="s">
        <v>1939</v>
      </c>
      <c r="E605" s="27" t="s">
        <v>10</v>
      </c>
      <c r="F605" s="28" t="s">
        <v>1935</v>
      </c>
      <c r="G605" s="29"/>
      <c r="H605" s="66">
        <v>129</v>
      </c>
      <c r="I605" s="67">
        <v>0.2</v>
      </c>
      <c r="J605" s="51">
        <f>Table13[[#This Row],[Cena Netto]]*(1-Table13[[#This Row],[Rabat Długoterminowy]])</f>
        <v>103.2</v>
      </c>
      <c r="K605" s="80">
        <f>IF(TRIM($D$8)='Payment Term'!A$1,1-(1-$D$9)*(1-2%),$D$9)</f>
        <v>0.25</v>
      </c>
      <c r="L605" s="35"/>
      <c r="M605" s="81">
        <f>1-(1-Table13[[#This Row],[Rabat Długoterminowy]])*(1-Table13[[#This Row],[Dodatkowy rabat kwartału (składany)]])</f>
        <v>0.19999999999999996</v>
      </c>
      <c r="N605" s="52">
        <v>0</v>
      </c>
      <c r="O605" s="31">
        <f>ROUND(Table13[[#This Row],[Cena Netto Po Rabacie Długoterminowym]]*(1-Table13[[#This Row],[Rabat Podstawowy]])*(1-Table13[[#This Row],[Dodatkowy rabat kwartału (składany)]])*(1-Table13[[#This Row],[Rabat Indywidualny]]),2)</f>
        <v>77.400000000000006</v>
      </c>
      <c r="P605" s="31">
        <f>Table13[[#This Row],[Сena SKU Po Wszystkich Rabatach]]/Table13[[#This Row],[Szt/
Opak.]]</f>
        <v>3.87</v>
      </c>
      <c r="Q605" s="94" t="s">
        <v>2460</v>
      </c>
      <c r="R605" s="36" t="s">
        <v>6200</v>
      </c>
      <c r="S605" s="91">
        <f>IF(ISERROR(Table13[[#This Row],[W Inner]]),Table13[[#This Row],[W Outer]],IF(AND(Table13[[#This Row],[W Inner]]&gt;0,Table13[[#This Row],[W Inner]]&lt;&gt;"0"),Table13[[#This Row],[W Inner]],Table13[[#This Row],[W Outer]]))</f>
        <v>6</v>
      </c>
      <c r="T605" s="86"/>
      <c r="U6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5" s="49">
        <f>IF(Table13[[#This Row],[Zamówienie - Ilosc SKU '[Szt']]]=0,0,MOD(Table13[[#This Row],[Zamówienie - Ilosc SKU '[Szt']]],Table13[[#This Row],[Min. Ilość Zam. Sku]])-0.5)</f>
        <v>0</v>
      </c>
      <c r="W605" s="31">
        <f>Table13[[#This Row],[Сena SKU Po Wszystkich Rabatach]]*U605</f>
        <v>0</v>
      </c>
      <c r="X605" s="33" t="str">
        <f>IF(Table13[[#This Row],[Zamówienie - Ilosc SKU '[Szt']]]=0,"Niezamówione produkty","Zamówione produkty")</f>
        <v>Niezamówione produkty</v>
      </c>
      <c r="Y605" s="34" t="s">
        <v>90</v>
      </c>
      <c r="Z605" s="34">
        <v>6</v>
      </c>
      <c r="AA605" s="34">
        <v>90</v>
      </c>
      <c r="AB605" s="34">
        <v>1080</v>
      </c>
      <c r="AC605" s="34">
        <f>+Table13[[#This Row],[Na Palecie]]/Table13[[#This Row],[W Outer]]</f>
        <v>180</v>
      </c>
      <c r="AD605" s="34">
        <f>+Table13[[#This Row],[Na Palecie]]/Table13[[#This Row],[Na 
Warstwie]]</f>
        <v>12</v>
      </c>
      <c r="AE605" s="37" t="s">
        <v>1940</v>
      </c>
      <c r="AF605" s="37" t="s">
        <v>1941</v>
      </c>
      <c r="AG605" s="37" t="s">
        <v>1942</v>
      </c>
      <c r="AH605" s="37" t="s">
        <v>1943</v>
      </c>
      <c r="AI605" s="37"/>
      <c r="AJ605" s="37" t="s">
        <v>6711</v>
      </c>
      <c r="AK605" s="37" t="s">
        <v>1938</v>
      </c>
      <c r="AL605" s="37" t="str">
        <f>_xlfn.XLOOKUP(Table13[[#This Row],[Rabat Indywidualny]],'PC2 code'!A:A,'PC2 code'!B:B,0)</f>
        <v>00</v>
      </c>
    </row>
    <row r="606" spans="1:38" ht="15.75" customHeight="1" x14ac:dyDescent="0.35">
      <c r="A606" s="73" t="s">
        <v>5831</v>
      </c>
      <c r="B606" s="73" t="str">
        <f>TEXT(Table13[[#This Row],[Kod EAN 
(Sku)]],"0000000000000")</f>
        <v>3086123768604</v>
      </c>
      <c r="C606" s="78" t="str">
        <f>IF(AND(Table13[[#This Row],[Kod EAN 
(Szt)]]&lt;&gt;0,Table13[[#This Row],[Kod EAN 
(Szt)]]&lt;&gt;"0"),TEXT(Table13[[#This Row],[Kod EAN 
(Szt)]],"0000000000000"),"")</f>
        <v>3086123768598</v>
      </c>
      <c r="D606" s="79" t="s">
        <v>6174</v>
      </c>
      <c r="E606" s="27" t="s">
        <v>10</v>
      </c>
      <c r="F606" s="28" t="s">
        <v>1935</v>
      </c>
      <c r="G606" s="29"/>
      <c r="H606" s="66">
        <v>129</v>
      </c>
      <c r="I606" s="67">
        <v>0.2</v>
      </c>
      <c r="J606" s="51">
        <f>Table13[[#This Row],[Cena Netto]]*(1-Table13[[#This Row],[Rabat Długoterminowy]])</f>
        <v>103.2</v>
      </c>
      <c r="K606" s="80">
        <f>IF(TRIM($D$8)='Payment Term'!A$1,1-(1-$D$9)*(1-2%),$D$9)</f>
        <v>0.25</v>
      </c>
      <c r="L606" s="35"/>
      <c r="M606" s="81">
        <f>1-(1-Table13[[#This Row],[Rabat Długoterminowy]])*(1-Table13[[#This Row],[Dodatkowy rabat kwartału (składany)]])</f>
        <v>0.19999999999999996</v>
      </c>
      <c r="N606" s="52">
        <v>0</v>
      </c>
      <c r="O606" s="31">
        <f>ROUND(Table13[[#This Row],[Cena Netto Po Rabacie Długoterminowym]]*(1-Table13[[#This Row],[Rabat Podstawowy]])*(1-Table13[[#This Row],[Dodatkowy rabat kwartału (składany)]])*(1-Table13[[#This Row],[Rabat Indywidualny]]),2)</f>
        <v>77.400000000000006</v>
      </c>
      <c r="P606" s="31">
        <f>Table13[[#This Row],[Сena SKU Po Wszystkich Rabatach]]/Table13[[#This Row],[Szt/
Opak.]]</f>
        <v>3.87</v>
      </c>
      <c r="Q606" s="94" t="s">
        <v>2460</v>
      </c>
      <c r="R606" s="36" t="s">
        <v>6200</v>
      </c>
      <c r="S606" s="91">
        <f>IF(ISERROR(Table13[[#This Row],[W Inner]]),Table13[[#This Row],[W Outer]],IF(AND(Table13[[#This Row],[W Inner]]&gt;0,Table13[[#This Row],[W Inner]]&lt;&gt;"0"),Table13[[#This Row],[W Inner]],Table13[[#This Row],[W Outer]]))</f>
        <v>6</v>
      </c>
      <c r="T606" s="86"/>
      <c r="U6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6" s="49">
        <f>IF(Table13[[#This Row],[Zamówienie - Ilosc SKU '[Szt']]]=0,0,MOD(Table13[[#This Row],[Zamówienie - Ilosc SKU '[Szt']]],Table13[[#This Row],[Min. Ilość Zam. Sku]])-0.5)</f>
        <v>0</v>
      </c>
      <c r="W606" s="31">
        <f>Table13[[#This Row],[Сena SKU Po Wszystkich Rabatach]]*U606</f>
        <v>0</v>
      </c>
      <c r="X606" s="33" t="str">
        <f>IF(Table13[[#This Row],[Zamówienie - Ilosc SKU '[Szt']]]=0,"Niezamówione produkty","Zamówione produkty")</f>
        <v>Niezamówione produkty</v>
      </c>
      <c r="Y606" s="34" t="s">
        <v>90</v>
      </c>
      <c r="Z606" s="34">
        <v>6</v>
      </c>
      <c r="AA606" s="34">
        <v>90</v>
      </c>
      <c r="AB606" s="34">
        <v>1080</v>
      </c>
      <c r="AC606" s="34">
        <f>+Table13[[#This Row],[Na Palecie]]/Table13[[#This Row],[W Outer]]</f>
        <v>180</v>
      </c>
      <c r="AD606" s="34">
        <f>+Table13[[#This Row],[Na Palecie]]/Table13[[#This Row],[Na 
Warstwie]]</f>
        <v>12</v>
      </c>
      <c r="AE606" s="37" t="s">
        <v>6305</v>
      </c>
      <c r="AF606" s="37" t="s">
        <v>6333</v>
      </c>
      <c r="AG606" s="37" t="s">
        <v>6656</v>
      </c>
      <c r="AH606" s="37" t="s">
        <v>6657</v>
      </c>
      <c r="AI606" s="37"/>
      <c r="AJ606" s="37" t="s">
        <v>6711</v>
      </c>
      <c r="AK606" s="37" t="s">
        <v>1938</v>
      </c>
      <c r="AL606" s="37" t="str">
        <f>_xlfn.XLOOKUP(Table13[[#This Row],[Rabat Indywidualny]],'PC2 code'!A:A,'PC2 code'!B:B,0)</f>
        <v>00</v>
      </c>
    </row>
    <row r="607" spans="1:38" ht="15.75" customHeight="1" x14ac:dyDescent="0.35">
      <c r="A607" s="73" t="s">
        <v>5832</v>
      </c>
      <c r="B607" s="73" t="str">
        <f>TEXT(Table13[[#This Row],[Kod EAN 
(Sku)]],"0000000000000")</f>
        <v>3086123715172</v>
      </c>
      <c r="C607" s="78" t="str">
        <f>IF(AND(Table13[[#This Row],[Kod EAN 
(Szt)]]&lt;&gt;0,Table13[[#This Row],[Kod EAN 
(Szt)]]&lt;&gt;"0"),TEXT(Table13[[#This Row],[Kod EAN 
(Szt)]],"0000000000000"),"")</f>
        <v>3086123716360</v>
      </c>
      <c r="D607" s="79" t="s">
        <v>6175</v>
      </c>
      <c r="E607" s="27" t="s">
        <v>10</v>
      </c>
      <c r="F607" s="28" t="s">
        <v>1935</v>
      </c>
      <c r="G607" s="29"/>
      <c r="H607" s="66">
        <v>129</v>
      </c>
      <c r="I607" s="67">
        <v>0.2</v>
      </c>
      <c r="J607" s="51">
        <f>Table13[[#This Row],[Cena Netto]]*(1-Table13[[#This Row],[Rabat Długoterminowy]])</f>
        <v>103.2</v>
      </c>
      <c r="K607" s="80">
        <f>IF(TRIM($D$8)='Payment Term'!A$1,1-(1-$D$9)*(1-2%),$D$9)</f>
        <v>0.25</v>
      </c>
      <c r="L607" s="35"/>
      <c r="M607" s="81">
        <f>1-(1-Table13[[#This Row],[Rabat Długoterminowy]])*(1-Table13[[#This Row],[Dodatkowy rabat kwartału (składany)]])</f>
        <v>0.19999999999999996</v>
      </c>
      <c r="N607" s="52">
        <v>0</v>
      </c>
      <c r="O607" s="31">
        <f>ROUND(Table13[[#This Row],[Cena Netto Po Rabacie Długoterminowym]]*(1-Table13[[#This Row],[Rabat Podstawowy]])*(1-Table13[[#This Row],[Dodatkowy rabat kwartału (składany)]])*(1-Table13[[#This Row],[Rabat Indywidualny]]),2)</f>
        <v>77.400000000000006</v>
      </c>
      <c r="P607" s="31">
        <f>Table13[[#This Row],[Сena SKU Po Wszystkich Rabatach]]/Table13[[#This Row],[Szt/
Opak.]]</f>
        <v>3.87</v>
      </c>
      <c r="Q607" s="94" t="s">
        <v>2460</v>
      </c>
      <c r="R607" s="36" t="s">
        <v>6200</v>
      </c>
      <c r="S607" s="91">
        <f>IF(ISERROR(Table13[[#This Row],[W Inner]]),Table13[[#This Row],[W Outer]],IF(AND(Table13[[#This Row],[W Inner]]&gt;0,Table13[[#This Row],[W Inner]]&lt;&gt;"0"),Table13[[#This Row],[W Inner]],Table13[[#This Row],[W Outer]]))</f>
        <v>6</v>
      </c>
      <c r="T607" s="86"/>
      <c r="U6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7" s="49">
        <f>IF(Table13[[#This Row],[Zamówienie - Ilosc SKU '[Szt']]]=0,0,MOD(Table13[[#This Row],[Zamówienie - Ilosc SKU '[Szt']]],Table13[[#This Row],[Min. Ilość Zam. Sku]])-0.5)</f>
        <v>0</v>
      </c>
      <c r="W607" s="31">
        <f>Table13[[#This Row],[Сena SKU Po Wszystkich Rabatach]]*U607</f>
        <v>0</v>
      </c>
      <c r="X607" s="33" t="str">
        <f>IF(Table13[[#This Row],[Zamówienie - Ilosc SKU '[Szt']]]=0,"Niezamówione produkty","Zamówione produkty")</f>
        <v>Niezamówione produkty</v>
      </c>
      <c r="Y607" s="34" t="s">
        <v>90</v>
      </c>
      <c r="Z607" s="34">
        <v>6</v>
      </c>
      <c r="AA607" s="34">
        <v>90</v>
      </c>
      <c r="AB607" s="34">
        <v>1080</v>
      </c>
      <c r="AC607" s="34">
        <f>+Table13[[#This Row],[Na Palecie]]/Table13[[#This Row],[W Outer]]</f>
        <v>180</v>
      </c>
      <c r="AD607" s="34">
        <f>+Table13[[#This Row],[Na Palecie]]/Table13[[#This Row],[Na 
Warstwie]]</f>
        <v>12</v>
      </c>
      <c r="AE607" s="37" t="s">
        <v>1936</v>
      </c>
      <c r="AF607" s="37" t="s">
        <v>1937</v>
      </c>
      <c r="AG607" s="37" t="s">
        <v>6658</v>
      </c>
      <c r="AH607" s="37" t="s">
        <v>6659</v>
      </c>
      <c r="AI607" s="37"/>
      <c r="AJ607" s="37" t="s">
        <v>6711</v>
      </c>
      <c r="AK607" s="37" t="s">
        <v>1938</v>
      </c>
      <c r="AL607" s="37" t="str">
        <f>_xlfn.XLOOKUP(Table13[[#This Row],[Rabat Indywidualny]],'PC2 code'!A:A,'PC2 code'!B:B,0)</f>
        <v>00</v>
      </c>
    </row>
    <row r="608" spans="1:38" ht="15.75" customHeight="1" x14ac:dyDescent="0.35">
      <c r="A608" s="73" t="s">
        <v>5833</v>
      </c>
      <c r="B608" s="73" t="str">
        <f>TEXT(Table13[[#This Row],[Kod EAN 
(Sku)]],"0000000000000")</f>
        <v>3086123772243</v>
      </c>
      <c r="C608" s="78" t="str">
        <f>IF(AND(Table13[[#This Row],[Kod EAN 
(Szt)]]&lt;&gt;0,Table13[[#This Row],[Kod EAN 
(Szt)]]&lt;&gt;"0"),TEXT(Table13[[#This Row],[Kod EAN 
(Szt)]],"0000000000000"),"")</f>
        <v>3086123728721</v>
      </c>
      <c r="D608" s="79" t="s">
        <v>6176</v>
      </c>
      <c r="E608" s="27" t="s">
        <v>10</v>
      </c>
      <c r="F608" s="28" t="s">
        <v>1935</v>
      </c>
      <c r="G608" s="29"/>
      <c r="H608" s="66">
        <v>6.9</v>
      </c>
      <c r="I608" s="67">
        <v>0.2</v>
      </c>
      <c r="J608" s="51">
        <f>Table13[[#This Row],[Cena Netto]]*(1-Table13[[#This Row],[Rabat Długoterminowy]])</f>
        <v>5.5200000000000005</v>
      </c>
      <c r="K608" s="80">
        <f>IF(TRIM($D$8)='Payment Term'!A$1,1-(1-$D$9)*(1-2%),$D$9)</f>
        <v>0.25</v>
      </c>
      <c r="L608" s="35"/>
      <c r="M608" s="81">
        <f>1-(1-Table13[[#This Row],[Rabat Długoterminowy]])*(1-Table13[[#This Row],[Dodatkowy rabat kwartału (składany)]])</f>
        <v>0.19999999999999996</v>
      </c>
      <c r="N608" s="52">
        <v>0</v>
      </c>
      <c r="O608" s="31">
        <f>ROUND(Table13[[#This Row],[Cena Netto Po Rabacie Długoterminowym]]*(1-Table13[[#This Row],[Rabat Podstawowy]])*(1-Table13[[#This Row],[Dodatkowy rabat kwartału (składany)]])*(1-Table13[[#This Row],[Rabat Indywidualny]]),2)</f>
        <v>4.1399999999999997</v>
      </c>
      <c r="P608" s="31">
        <f>Table13[[#This Row],[Сena SKU Po Wszystkich Rabatach]]/Table13[[#This Row],[Szt/
Opak.]]</f>
        <v>4.1399999999999997</v>
      </c>
      <c r="Q608" s="94" t="s">
        <v>6200</v>
      </c>
      <c r="R608" s="36" t="s">
        <v>2456</v>
      </c>
      <c r="S608" s="91">
        <f>IF(ISERROR(Table13[[#This Row],[W Inner]]),Table13[[#This Row],[W Outer]],IF(AND(Table13[[#This Row],[W Inner]]&gt;0,Table13[[#This Row],[W Inner]]&lt;&gt;"0"),Table13[[#This Row],[W Inner]],Table13[[#This Row],[W Outer]]))</f>
        <v>18</v>
      </c>
      <c r="T608" s="86"/>
      <c r="U6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8" s="49">
        <f>IF(Table13[[#This Row],[Zamówienie - Ilosc SKU '[Szt']]]=0,0,MOD(Table13[[#This Row],[Zamówienie - Ilosc SKU '[Szt']]],Table13[[#This Row],[Min. Ilość Zam. Sku]])-0.5)</f>
        <v>0</v>
      </c>
      <c r="W608" s="31">
        <f>Table13[[#This Row],[Сena SKU Po Wszystkich Rabatach]]*U608</f>
        <v>0</v>
      </c>
      <c r="X608" s="33" t="str">
        <f>IF(Table13[[#This Row],[Zamówienie - Ilosc SKU '[Szt']]]=0,"Niezamówione produkty","Zamówione produkty")</f>
        <v>Niezamówione produkty</v>
      </c>
      <c r="Y608" s="34" t="s">
        <v>90</v>
      </c>
      <c r="Z608" s="34">
        <v>18</v>
      </c>
      <c r="AA608" s="34">
        <v>504</v>
      </c>
      <c r="AB608" s="34">
        <v>5040</v>
      </c>
      <c r="AC608" s="34">
        <f>+Table13[[#This Row],[Na Palecie]]/Table13[[#This Row],[W Outer]]</f>
        <v>280</v>
      </c>
      <c r="AD608" s="34">
        <f>+Table13[[#This Row],[Na Palecie]]/Table13[[#This Row],[Na 
Warstwie]]</f>
        <v>10</v>
      </c>
      <c r="AE608" s="37" t="s">
        <v>6306</v>
      </c>
      <c r="AF608" s="37" t="s">
        <v>1941</v>
      </c>
      <c r="AG608" s="37" t="s">
        <v>6660</v>
      </c>
      <c r="AH608" s="37" t="s">
        <v>6661</v>
      </c>
      <c r="AI608" s="37"/>
      <c r="AJ608" s="37" t="s">
        <v>6711</v>
      </c>
      <c r="AK608" s="37" t="s">
        <v>1938</v>
      </c>
      <c r="AL608" s="37" t="str">
        <f>_xlfn.XLOOKUP(Table13[[#This Row],[Rabat Indywidualny]],'PC2 code'!A:A,'PC2 code'!B:B,0)</f>
        <v>00</v>
      </c>
    </row>
    <row r="609" spans="1:38" ht="15.75" customHeight="1" x14ac:dyDescent="0.35">
      <c r="A609" s="73" t="s">
        <v>5834</v>
      </c>
      <c r="B609" s="73" t="str">
        <f>TEXT(Table13[[#This Row],[Kod EAN 
(Sku)]],"0000000000000")</f>
        <v>3086123772250</v>
      </c>
      <c r="C609" s="78" t="str">
        <f>IF(AND(Table13[[#This Row],[Kod EAN 
(Szt)]]&lt;&gt;0,Table13[[#This Row],[Kod EAN 
(Szt)]]&lt;&gt;"0"),TEXT(Table13[[#This Row],[Kod EAN 
(Szt)]],"0000000000000"),"")</f>
        <v>3086123716360</v>
      </c>
      <c r="D609" s="79" t="s">
        <v>6177</v>
      </c>
      <c r="E609" s="27" t="s">
        <v>10</v>
      </c>
      <c r="F609" s="28" t="s">
        <v>1935</v>
      </c>
      <c r="G609" s="29"/>
      <c r="H609" s="66">
        <v>6.9</v>
      </c>
      <c r="I609" s="67">
        <v>0.2</v>
      </c>
      <c r="J609" s="51">
        <f>Table13[[#This Row],[Cena Netto]]*(1-Table13[[#This Row],[Rabat Długoterminowy]])</f>
        <v>5.5200000000000005</v>
      </c>
      <c r="K609" s="80">
        <f>IF(TRIM($D$8)='Payment Term'!A$1,1-(1-$D$9)*(1-2%),$D$9)</f>
        <v>0.25</v>
      </c>
      <c r="L609" s="35"/>
      <c r="M609" s="81">
        <f>1-(1-Table13[[#This Row],[Rabat Długoterminowy]])*(1-Table13[[#This Row],[Dodatkowy rabat kwartału (składany)]])</f>
        <v>0.19999999999999996</v>
      </c>
      <c r="N609" s="52">
        <v>0</v>
      </c>
      <c r="O609" s="31">
        <f>ROUND(Table13[[#This Row],[Cena Netto Po Rabacie Długoterminowym]]*(1-Table13[[#This Row],[Rabat Podstawowy]])*(1-Table13[[#This Row],[Dodatkowy rabat kwartału (składany)]])*(1-Table13[[#This Row],[Rabat Indywidualny]]),2)</f>
        <v>4.1399999999999997</v>
      </c>
      <c r="P609" s="31">
        <f>Table13[[#This Row],[Сena SKU Po Wszystkich Rabatach]]/Table13[[#This Row],[Szt/
Opak.]]</f>
        <v>4.1399999999999997</v>
      </c>
      <c r="Q609" s="94" t="s">
        <v>6200</v>
      </c>
      <c r="R609" s="36" t="s">
        <v>2456</v>
      </c>
      <c r="S609" s="91">
        <f>IF(ISERROR(Table13[[#This Row],[W Inner]]),Table13[[#This Row],[W Outer]],IF(AND(Table13[[#This Row],[W Inner]]&gt;0,Table13[[#This Row],[W Inner]]&lt;&gt;"0"),Table13[[#This Row],[W Inner]],Table13[[#This Row],[W Outer]]))</f>
        <v>18</v>
      </c>
      <c r="T609" s="86"/>
      <c r="U6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09" s="49">
        <f>IF(Table13[[#This Row],[Zamówienie - Ilosc SKU '[Szt']]]=0,0,MOD(Table13[[#This Row],[Zamówienie - Ilosc SKU '[Szt']]],Table13[[#This Row],[Min. Ilość Zam. Sku]])-0.5)</f>
        <v>0</v>
      </c>
      <c r="W609" s="31">
        <f>Table13[[#This Row],[Сena SKU Po Wszystkich Rabatach]]*U609</f>
        <v>0</v>
      </c>
      <c r="X609" s="33" t="str">
        <f>IF(Table13[[#This Row],[Zamówienie - Ilosc SKU '[Szt']]]=0,"Niezamówione produkty","Zamówione produkty")</f>
        <v>Niezamówione produkty</v>
      </c>
      <c r="Y609" s="34" t="s">
        <v>90</v>
      </c>
      <c r="Z609" s="34">
        <v>18</v>
      </c>
      <c r="AA609" s="34">
        <v>504</v>
      </c>
      <c r="AB609" s="34">
        <v>5040</v>
      </c>
      <c r="AC609" s="34">
        <f>+Table13[[#This Row],[Na Palecie]]/Table13[[#This Row],[W Outer]]</f>
        <v>280</v>
      </c>
      <c r="AD609" s="34">
        <f>+Table13[[#This Row],[Na Palecie]]/Table13[[#This Row],[Na 
Warstwie]]</f>
        <v>10</v>
      </c>
      <c r="AE609" s="37" t="s">
        <v>6307</v>
      </c>
      <c r="AF609" s="37" t="s">
        <v>1937</v>
      </c>
      <c r="AG609" s="37" t="s">
        <v>6662</v>
      </c>
      <c r="AH609" s="37" t="s">
        <v>6663</v>
      </c>
      <c r="AI609" s="37"/>
      <c r="AJ609" s="37" t="s">
        <v>6711</v>
      </c>
      <c r="AK609" s="37" t="s">
        <v>1938</v>
      </c>
      <c r="AL609" s="37" t="str">
        <f>_xlfn.XLOOKUP(Table13[[#This Row],[Rabat Indywidualny]],'PC2 code'!A:A,'PC2 code'!B:B,0)</f>
        <v>00</v>
      </c>
    </row>
    <row r="610" spans="1:38" ht="15.75" customHeight="1" x14ac:dyDescent="0.35">
      <c r="A610" s="73" t="s">
        <v>5835</v>
      </c>
      <c r="B610" s="73" t="str">
        <f>TEXT(Table13[[#This Row],[Kod EAN 
(Sku)]],"0000000000000")</f>
        <v>3086123770706</v>
      </c>
      <c r="C610" s="78" t="str">
        <f>IF(AND(Table13[[#This Row],[Kod EAN 
(Szt)]]&lt;&gt;0,Table13[[#This Row],[Kod EAN 
(Szt)]]&lt;&gt;"0"),TEXT(Table13[[#This Row],[Kod EAN 
(Szt)]],"0000000000000"),"")</f>
        <v>3086123768598</v>
      </c>
      <c r="D610" s="79" t="s">
        <v>6178</v>
      </c>
      <c r="E610" s="27" t="s">
        <v>10</v>
      </c>
      <c r="F610" s="28" t="s">
        <v>1935</v>
      </c>
      <c r="G610" s="29"/>
      <c r="H610" s="66">
        <v>6.9</v>
      </c>
      <c r="I610" s="67">
        <v>0.2</v>
      </c>
      <c r="J610" s="51">
        <f>Table13[[#This Row],[Cena Netto]]*(1-Table13[[#This Row],[Rabat Długoterminowy]])</f>
        <v>5.5200000000000005</v>
      </c>
      <c r="K610" s="80">
        <f>IF(TRIM($D$8)='Payment Term'!A$1,1-(1-$D$9)*(1-2%),$D$9)</f>
        <v>0.25</v>
      </c>
      <c r="L610" s="35"/>
      <c r="M610" s="81">
        <f>1-(1-Table13[[#This Row],[Rabat Długoterminowy]])*(1-Table13[[#This Row],[Dodatkowy rabat kwartału (składany)]])</f>
        <v>0.19999999999999996</v>
      </c>
      <c r="N610" s="52">
        <v>0</v>
      </c>
      <c r="O610" s="31">
        <f>ROUND(Table13[[#This Row],[Cena Netto Po Rabacie Długoterminowym]]*(1-Table13[[#This Row],[Rabat Podstawowy]])*(1-Table13[[#This Row],[Dodatkowy rabat kwartału (składany)]])*(1-Table13[[#This Row],[Rabat Indywidualny]]),2)</f>
        <v>4.1399999999999997</v>
      </c>
      <c r="P610" s="31">
        <f>Table13[[#This Row],[Сena SKU Po Wszystkich Rabatach]]/Table13[[#This Row],[Szt/
Opak.]]</f>
        <v>4.1399999999999997</v>
      </c>
      <c r="Q610" s="94" t="s">
        <v>6200</v>
      </c>
      <c r="R610" s="36" t="s">
        <v>2456</v>
      </c>
      <c r="S610" s="91">
        <f>IF(ISERROR(Table13[[#This Row],[W Inner]]),Table13[[#This Row],[W Outer]],IF(AND(Table13[[#This Row],[W Inner]]&gt;0,Table13[[#This Row],[W Inner]]&lt;&gt;"0"),Table13[[#This Row],[W Inner]],Table13[[#This Row],[W Outer]]))</f>
        <v>18</v>
      </c>
      <c r="T610" s="86"/>
      <c r="U6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0" s="49">
        <f>IF(Table13[[#This Row],[Zamówienie - Ilosc SKU '[Szt']]]=0,0,MOD(Table13[[#This Row],[Zamówienie - Ilosc SKU '[Szt']]],Table13[[#This Row],[Min. Ilość Zam. Sku]])-0.5)</f>
        <v>0</v>
      </c>
      <c r="W610" s="31">
        <f>Table13[[#This Row],[Сena SKU Po Wszystkich Rabatach]]*U610</f>
        <v>0</v>
      </c>
      <c r="X610" s="33" t="str">
        <f>IF(Table13[[#This Row],[Zamówienie - Ilosc SKU '[Szt']]]=0,"Niezamówione produkty","Zamówione produkty")</f>
        <v>Niezamówione produkty</v>
      </c>
      <c r="Y610" s="34" t="s">
        <v>90</v>
      </c>
      <c r="Z610" s="34">
        <v>18</v>
      </c>
      <c r="AA610" s="34">
        <v>504</v>
      </c>
      <c r="AB610" s="34">
        <v>5040</v>
      </c>
      <c r="AC610" s="34">
        <f>+Table13[[#This Row],[Na Palecie]]/Table13[[#This Row],[W Outer]]</f>
        <v>280</v>
      </c>
      <c r="AD610" s="34">
        <f>+Table13[[#This Row],[Na Palecie]]/Table13[[#This Row],[Na 
Warstwie]]</f>
        <v>10</v>
      </c>
      <c r="AE610" s="37" t="s">
        <v>6308</v>
      </c>
      <c r="AF610" s="37" t="s">
        <v>6333</v>
      </c>
      <c r="AG610" s="37" t="s">
        <v>6664</v>
      </c>
      <c r="AH610" s="37" t="s">
        <v>6665</v>
      </c>
      <c r="AI610" s="37"/>
      <c r="AJ610" s="37" t="s">
        <v>6711</v>
      </c>
      <c r="AK610" s="37" t="s">
        <v>1938</v>
      </c>
      <c r="AL610" s="37" t="str">
        <f>_xlfn.XLOOKUP(Table13[[#This Row],[Rabat Indywidualny]],'PC2 code'!A:A,'PC2 code'!B:B,0)</f>
        <v>00</v>
      </c>
    </row>
    <row r="611" spans="1:38" ht="15.75" customHeight="1" x14ac:dyDescent="0.35">
      <c r="A611" s="73" t="s">
        <v>5836</v>
      </c>
      <c r="B611" s="73" t="str">
        <f>TEXT(Table13[[#This Row],[Kod EAN 
(Sku)]],"0000000000000")</f>
        <v>3086123643345</v>
      </c>
      <c r="C611" s="78" t="str">
        <f>IF(AND(Table13[[#This Row],[Kod EAN 
(Szt)]]&lt;&gt;0,Table13[[#This Row],[Kod EAN 
(Szt)]]&lt;&gt;"0"),TEXT(Table13[[#This Row],[Kod EAN 
(Szt)]],"0000000000000"),"")</f>
        <v>3086123646278</v>
      </c>
      <c r="D611" s="79" t="s">
        <v>1959</v>
      </c>
      <c r="E611" s="27" t="s">
        <v>10</v>
      </c>
      <c r="F611" s="28" t="s">
        <v>1935</v>
      </c>
      <c r="G611" s="29"/>
      <c r="H611" s="66">
        <v>129</v>
      </c>
      <c r="I611" s="67">
        <v>0.2</v>
      </c>
      <c r="J611" s="51">
        <f>Table13[[#This Row],[Cena Netto]]*(1-Table13[[#This Row],[Rabat Długoterminowy]])</f>
        <v>103.2</v>
      </c>
      <c r="K611" s="80">
        <f>IF(TRIM($D$8)='Payment Term'!A$1,1-(1-$D$9)*(1-2%),$D$9)</f>
        <v>0.25</v>
      </c>
      <c r="L611" s="35"/>
      <c r="M611" s="81">
        <f>1-(1-Table13[[#This Row],[Rabat Długoterminowy]])*(1-Table13[[#This Row],[Dodatkowy rabat kwartału (składany)]])</f>
        <v>0.19999999999999996</v>
      </c>
      <c r="N611" s="52">
        <v>0</v>
      </c>
      <c r="O611" s="31">
        <f>ROUND(Table13[[#This Row],[Cena Netto Po Rabacie Długoterminowym]]*(1-Table13[[#This Row],[Rabat Podstawowy]])*(1-Table13[[#This Row],[Dodatkowy rabat kwartału (składany)]])*(1-Table13[[#This Row],[Rabat Indywidualny]]),2)</f>
        <v>77.400000000000006</v>
      </c>
      <c r="P611" s="31">
        <f>Table13[[#This Row],[Сena SKU Po Wszystkich Rabatach]]/Table13[[#This Row],[Szt/
Opak.]]</f>
        <v>3.87</v>
      </c>
      <c r="Q611" s="94" t="s">
        <v>2460</v>
      </c>
      <c r="R611" s="36" t="s">
        <v>6200</v>
      </c>
      <c r="S611" s="91">
        <f>IF(ISERROR(Table13[[#This Row],[W Inner]]),Table13[[#This Row],[W Outer]],IF(AND(Table13[[#This Row],[W Inner]]&gt;0,Table13[[#This Row],[W Inner]]&lt;&gt;"0"),Table13[[#This Row],[W Inner]],Table13[[#This Row],[W Outer]]))</f>
        <v>6</v>
      </c>
      <c r="T611" s="86"/>
      <c r="U6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1" s="49">
        <f>IF(Table13[[#This Row],[Zamówienie - Ilosc SKU '[Szt']]]=0,0,MOD(Table13[[#This Row],[Zamówienie - Ilosc SKU '[Szt']]],Table13[[#This Row],[Min. Ilość Zam. Sku]])-0.5)</f>
        <v>0</v>
      </c>
      <c r="W611" s="31">
        <f>Table13[[#This Row],[Сena SKU Po Wszystkich Rabatach]]*U611</f>
        <v>0</v>
      </c>
      <c r="X611" s="33" t="str">
        <f>IF(Table13[[#This Row],[Zamówienie - Ilosc SKU '[Szt']]]=0,"Niezamówione produkty","Zamówione produkty")</f>
        <v>Niezamówione produkty</v>
      </c>
      <c r="Y611" s="34" t="s">
        <v>90</v>
      </c>
      <c r="Z611" s="34">
        <v>6</v>
      </c>
      <c r="AA611" s="34">
        <v>90</v>
      </c>
      <c r="AB611" s="34">
        <v>1080</v>
      </c>
      <c r="AC611" s="34">
        <f>+Table13[[#This Row],[Na Palecie]]/Table13[[#This Row],[W Outer]]</f>
        <v>180</v>
      </c>
      <c r="AD611" s="34">
        <f>+Table13[[#This Row],[Na Palecie]]/Table13[[#This Row],[Na 
Warstwie]]</f>
        <v>12</v>
      </c>
      <c r="AE611" s="37" t="s">
        <v>1960</v>
      </c>
      <c r="AF611" s="37" t="s">
        <v>1961</v>
      </c>
      <c r="AG611" s="37" t="s">
        <v>1962</v>
      </c>
      <c r="AH611" s="37" t="s">
        <v>1963</v>
      </c>
      <c r="AI611" s="37"/>
      <c r="AJ611" s="37" t="s">
        <v>6711</v>
      </c>
      <c r="AK611" s="37" t="s">
        <v>1924</v>
      </c>
      <c r="AL611" s="37" t="str">
        <f>_xlfn.XLOOKUP(Table13[[#This Row],[Rabat Indywidualny]],'PC2 code'!A:A,'PC2 code'!B:B,0)</f>
        <v>00</v>
      </c>
    </row>
    <row r="612" spans="1:38" ht="15.75" customHeight="1" x14ac:dyDescent="0.35">
      <c r="A612" s="73" t="s">
        <v>5837</v>
      </c>
      <c r="B612" s="73" t="str">
        <f>TEXT(Table13[[#This Row],[Kod EAN 
(Sku)]],"0000000000000")</f>
        <v>3086123655751</v>
      </c>
      <c r="C612" s="78" t="str">
        <f>IF(AND(Table13[[#This Row],[Kod EAN 
(Szt)]]&lt;&gt;0,Table13[[#This Row],[Kod EAN 
(Szt)]]&lt;&gt;"0"),TEXT(Table13[[#This Row],[Kod EAN 
(Szt)]],"0000000000000"),"")</f>
        <v/>
      </c>
      <c r="D612" s="79" t="s">
        <v>1964</v>
      </c>
      <c r="E612" s="27" t="s">
        <v>10</v>
      </c>
      <c r="F612" s="28" t="s">
        <v>1935</v>
      </c>
      <c r="G612" s="29"/>
      <c r="H612" s="66">
        <v>6.9</v>
      </c>
      <c r="I612" s="67">
        <v>0.2</v>
      </c>
      <c r="J612" s="51">
        <f>Table13[[#This Row],[Cena Netto]]*(1-Table13[[#This Row],[Rabat Długoterminowy]])</f>
        <v>5.5200000000000005</v>
      </c>
      <c r="K612" s="80">
        <f>IF(TRIM($D$8)='Payment Term'!A$1,1-(1-$D$9)*(1-2%),$D$9)</f>
        <v>0.25</v>
      </c>
      <c r="L612" s="35"/>
      <c r="M612" s="81">
        <f>1-(1-Table13[[#This Row],[Rabat Długoterminowy]])*(1-Table13[[#This Row],[Dodatkowy rabat kwartału (składany)]])</f>
        <v>0.19999999999999996</v>
      </c>
      <c r="N612" s="52">
        <v>0</v>
      </c>
      <c r="O612" s="31">
        <f>ROUND(Table13[[#This Row],[Cena Netto Po Rabacie Długoterminowym]]*(1-Table13[[#This Row],[Rabat Podstawowy]])*(1-Table13[[#This Row],[Dodatkowy rabat kwartału (składany)]])*(1-Table13[[#This Row],[Rabat Indywidualny]]),2)</f>
        <v>4.1399999999999997</v>
      </c>
      <c r="P612" s="31">
        <f>Table13[[#This Row],[Сena SKU Po Wszystkich Rabatach]]/Table13[[#This Row],[Szt/
Opak.]]</f>
        <v>4.1399999999999997</v>
      </c>
      <c r="Q612" s="94" t="s">
        <v>6200</v>
      </c>
      <c r="R612" s="36" t="s">
        <v>2460</v>
      </c>
      <c r="S612" s="91">
        <f>IF(ISERROR(Table13[[#This Row],[W Inner]]),Table13[[#This Row],[W Outer]],IF(AND(Table13[[#This Row],[W Inner]]&gt;0,Table13[[#This Row],[W Inner]]&lt;&gt;"0"),Table13[[#This Row],[W Inner]],Table13[[#This Row],[W Outer]]))</f>
        <v>20</v>
      </c>
      <c r="T612" s="86"/>
      <c r="U6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2" s="49">
        <f>IF(Table13[[#This Row],[Zamówienie - Ilosc SKU '[Szt']]]=0,0,MOD(Table13[[#This Row],[Zamówienie - Ilosc SKU '[Szt']]],Table13[[#This Row],[Min. Ilość Zam. Sku]])-0.5)</f>
        <v>0</v>
      </c>
      <c r="W612" s="31">
        <f>Table13[[#This Row],[Сena SKU Po Wszystkich Rabatach]]*U612</f>
        <v>0</v>
      </c>
      <c r="X612" s="33" t="str">
        <f>IF(Table13[[#This Row],[Zamówienie - Ilosc SKU '[Szt']]]=0,"Niezamówione produkty","Zamówione produkty")</f>
        <v>Niezamówione produkty</v>
      </c>
      <c r="Y612" s="34" t="s">
        <v>90</v>
      </c>
      <c r="Z612" s="34">
        <v>20</v>
      </c>
      <c r="AA612" s="34">
        <v>300</v>
      </c>
      <c r="AB612" s="34">
        <v>2700</v>
      </c>
      <c r="AC612" s="34">
        <f>+Table13[[#This Row],[Na Palecie]]/Table13[[#This Row],[W Outer]]</f>
        <v>135</v>
      </c>
      <c r="AD612" s="34">
        <f>+Table13[[#This Row],[Na Palecie]]/Table13[[#This Row],[Na 
Warstwie]]</f>
        <v>9</v>
      </c>
      <c r="AE612" s="37" t="s">
        <v>1965</v>
      </c>
      <c r="AF612" s="37" t="s">
        <v>90</v>
      </c>
      <c r="AG612" s="37" t="s">
        <v>1966</v>
      </c>
      <c r="AH612" s="37" t="s">
        <v>1967</v>
      </c>
      <c r="AI612" s="37"/>
      <c r="AJ612" s="37" t="s">
        <v>6711</v>
      </c>
      <c r="AK612" s="37" t="s">
        <v>1938</v>
      </c>
      <c r="AL612" s="37" t="str">
        <f>_xlfn.XLOOKUP(Table13[[#This Row],[Rabat Indywidualny]],'PC2 code'!A:A,'PC2 code'!B:B,0)</f>
        <v>00</v>
      </c>
    </row>
    <row r="613" spans="1:38" ht="15.75" customHeight="1" x14ac:dyDescent="0.35">
      <c r="A613" s="73" t="s">
        <v>5838</v>
      </c>
      <c r="B613" s="73" t="str">
        <f>TEXT(Table13[[#This Row],[Kod EAN 
(Sku)]],"0000000000000")</f>
        <v>3086125002843</v>
      </c>
      <c r="C613" s="78" t="str">
        <f>IF(AND(Table13[[#This Row],[Kod EAN 
(Szt)]]&lt;&gt;0,Table13[[#This Row],[Kod EAN 
(Szt)]]&lt;&gt;"0"),TEXT(Table13[[#This Row],[Kod EAN 
(Szt)]],"0000000000000"),"")</f>
        <v>0070330600065</v>
      </c>
      <c r="D613" s="79" t="s">
        <v>1944</v>
      </c>
      <c r="E613" s="27" t="s">
        <v>10</v>
      </c>
      <c r="F613" s="28" t="s">
        <v>1921</v>
      </c>
      <c r="G613" s="29"/>
      <c r="H613" s="66">
        <v>270</v>
      </c>
      <c r="I613" s="67">
        <v>0.2</v>
      </c>
      <c r="J613" s="51">
        <f>Table13[[#This Row],[Cena Netto]]*(1-Table13[[#This Row],[Rabat Długoterminowy]])</f>
        <v>216</v>
      </c>
      <c r="K613" s="80">
        <f>IF(TRIM($D$8)='Payment Term'!A$1,1-(1-$D$9)*(1-2%),$D$9)</f>
        <v>0.25</v>
      </c>
      <c r="L613" s="35"/>
      <c r="M613" s="81">
        <f>1-(1-Table13[[#This Row],[Rabat Długoterminowy]])*(1-Table13[[#This Row],[Dodatkowy rabat kwartału (składany)]])</f>
        <v>0.19999999999999996</v>
      </c>
      <c r="N613" s="52">
        <v>0</v>
      </c>
      <c r="O613" s="31">
        <f>ROUND(Table13[[#This Row],[Cena Netto Po Rabacie Długoterminowym]]*(1-Table13[[#This Row],[Rabat Podstawowy]])*(1-Table13[[#This Row],[Dodatkowy rabat kwartału (składany)]])*(1-Table13[[#This Row],[Rabat Indywidualny]]),2)</f>
        <v>162</v>
      </c>
      <c r="P613" s="31">
        <f>Table13[[#This Row],[Сena SKU Po Wszystkich Rabatach]]/Table13[[#This Row],[Szt/
Opak.]]</f>
        <v>3.24</v>
      </c>
      <c r="Q613" s="94" t="s">
        <v>2520</v>
      </c>
      <c r="R613" s="36" t="s">
        <v>6200</v>
      </c>
      <c r="S613" s="91">
        <f>IF(ISERROR(Table13[[#This Row],[W Inner]]),Table13[[#This Row],[W Outer]],IF(AND(Table13[[#This Row],[W Inner]]&gt;0,Table13[[#This Row],[W Inner]]&lt;&gt;"0"),Table13[[#This Row],[W Inner]],Table13[[#This Row],[W Outer]]))</f>
        <v>12</v>
      </c>
      <c r="T613" s="86"/>
      <c r="U6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3" s="49">
        <f>IF(Table13[[#This Row],[Zamówienie - Ilosc SKU '[Szt']]]=0,0,MOD(Table13[[#This Row],[Zamówienie - Ilosc SKU '[Szt']]],Table13[[#This Row],[Min. Ilość Zam. Sku]])-0.5)</f>
        <v>0</v>
      </c>
      <c r="W613" s="31">
        <f>Table13[[#This Row],[Сena SKU Po Wszystkich Rabatach]]*U613</f>
        <v>0</v>
      </c>
      <c r="X613" s="33" t="str">
        <f>IF(Table13[[#This Row],[Zamówienie - Ilosc SKU '[Szt']]]=0,"Niezamówione produkty","Zamówione produkty")</f>
        <v>Niezamówione produkty</v>
      </c>
      <c r="Y613" s="34" t="s">
        <v>90</v>
      </c>
      <c r="Z613" s="34">
        <v>12</v>
      </c>
      <c r="AA613" s="34">
        <v>84</v>
      </c>
      <c r="AB613" s="34">
        <v>756</v>
      </c>
      <c r="AC613" s="34">
        <f>+Table13[[#This Row],[Na Palecie]]/Table13[[#This Row],[W Outer]]</f>
        <v>63</v>
      </c>
      <c r="AD613" s="34">
        <f>+Table13[[#This Row],[Na Palecie]]/Table13[[#This Row],[Na 
Warstwie]]</f>
        <v>9</v>
      </c>
      <c r="AE613" s="37" t="s">
        <v>1945</v>
      </c>
      <c r="AF613" s="37" t="s">
        <v>1946</v>
      </c>
      <c r="AG613" s="37" t="s">
        <v>1947</v>
      </c>
      <c r="AH613" s="37" t="s">
        <v>1948</v>
      </c>
      <c r="AI613" s="37"/>
      <c r="AJ613" s="37" t="s">
        <v>6711</v>
      </c>
      <c r="AK613" s="37" t="s">
        <v>1924</v>
      </c>
      <c r="AL613" s="37" t="str">
        <f>_xlfn.XLOOKUP(Table13[[#This Row],[Rabat Indywidualny]],'PC2 code'!A:A,'PC2 code'!B:B,0)</f>
        <v>00</v>
      </c>
    </row>
    <row r="614" spans="1:38" ht="15.75" customHeight="1" x14ac:dyDescent="0.35">
      <c r="A614" s="73" t="s">
        <v>5839</v>
      </c>
      <c r="B614" s="73" t="str">
        <f>TEXT(Table13[[#This Row],[Kod EAN 
(Sku)]],"0000000000000")</f>
        <v>3086126642734</v>
      </c>
      <c r="C614" s="78" t="str">
        <f>IF(AND(Table13[[#This Row],[Kod EAN 
(Szt)]]&lt;&gt;0,Table13[[#This Row],[Kod EAN 
(Szt)]]&lt;&gt;"0"),TEXT(Table13[[#This Row],[Kod EAN 
(Szt)]],"0000000000000"),"")</f>
        <v>3086126788722</v>
      </c>
      <c r="D614" s="79" t="s">
        <v>1949</v>
      </c>
      <c r="E614" s="27" t="s">
        <v>10</v>
      </c>
      <c r="F614" s="28" t="s">
        <v>1930</v>
      </c>
      <c r="G614" s="29"/>
      <c r="H614" s="66">
        <v>240</v>
      </c>
      <c r="I614" s="67">
        <v>0.2</v>
      </c>
      <c r="J614" s="51">
        <f>Table13[[#This Row],[Cena Netto]]*(1-Table13[[#This Row],[Rabat Długoterminowy]])</f>
        <v>192</v>
      </c>
      <c r="K614" s="80">
        <f>IF(TRIM($D$8)='Payment Term'!A$1,1-(1-$D$9)*(1-2%),$D$9)</f>
        <v>0.25</v>
      </c>
      <c r="L614" s="35"/>
      <c r="M614" s="81">
        <f>1-(1-Table13[[#This Row],[Rabat Długoterminowy]])*(1-Table13[[#This Row],[Dodatkowy rabat kwartału (składany)]])</f>
        <v>0.19999999999999996</v>
      </c>
      <c r="N614" s="52">
        <v>0</v>
      </c>
      <c r="O614" s="31">
        <f>ROUND(Table13[[#This Row],[Cena Netto Po Rabacie Długoterminowym]]*(1-Table13[[#This Row],[Rabat Podstawowy]])*(1-Table13[[#This Row],[Dodatkowy rabat kwartału (składany)]])*(1-Table13[[#This Row],[Rabat Indywidualny]]),2)</f>
        <v>144</v>
      </c>
      <c r="P614" s="31">
        <f>Table13[[#This Row],[Сena SKU Po Wszystkich Rabatach]]/Table13[[#This Row],[Szt/
Opak.]]</f>
        <v>2.88</v>
      </c>
      <c r="Q614" s="94" t="s">
        <v>2520</v>
      </c>
      <c r="R614" s="36" t="s">
        <v>6200</v>
      </c>
      <c r="S614" s="91">
        <f>IF(ISERROR(Table13[[#This Row],[W Inner]]),Table13[[#This Row],[W Outer]],IF(AND(Table13[[#This Row],[W Inner]]&gt;0,Table13[[#This Row],[W Inner]]&lt;&gt;"0"),Table13[[#This Row],[W Inner]],Table13[[#This Row],[W Outer]]))</f>
        <v>12</v>
      </c>
      <c r="T614" s="86"/>
      <c r="U6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4" s="49">
        <f>IF(Table13[[#This Row],[Zamówienie - Ilosc SKU '[Szt']]]=0,0,MOD(Table13[[#This Row],[Zamówienie - Ilosc SKU '[Szt']]],Table13[[#This Row],[Min. Ilość Zam. Sku]])-0.5)</f>
        <v>0</v>
      </c>
      <c r="W614" s="31">
        <f>Table13[[#This Row],[Сena SKU Po Wszystkich Rabatach]]*U614</f>
        <v>0</v>
      </c>
      <c r="X614" s="33" t="str">
        <f>IF(Table13[[#This Row],[Zamówienie - Ilosc SKU '[Szt']]]=0,"Niezamówione produkty","Zamówione produkty")</f>
        <v>Niezamówione produkty</v>
      </c>
      <c r="Y614" s="34" t="s">
        <v>90</v>
      </c>
      <c r="Z614" s="34">
        <v>12</v>
      </c>
      <c r="AA614" s="34">
        <v>120</v>
      </c>
      <c r="AB614" s="34">
        <v>1320</v>
      </c>
      <c r="AC614" s="34">
        <f>+Table13[[#This Row],[Na Palecie]]/Table13[[#This Row],[W Outer]]</f>
        <v>110</v>
      </c>
      <c r="AD614" s="34">
        <f>+Table13[[#This Row],[Na Palecie]]/Table13[[#This Row],[Na 
Warstwie]]</f>
        <v>11</v>
      </c>
      <c r="AE614" s="37" t="s">
        <v>1950</v>
      </c>
      <c r="AF614" s="37" t="s">
        <v>1951</v>
      </c>
      <c r="AG614" s="37" t="s">
        <v>1952</v>
      </c>
      <c r="AH614" s="37" t="s">
        <v>1953</v>
      </c>
      <c r="AI614" s="37"/>
      <c r="AJ614" s="37" t="s">
        <v>6711</v>
      </c>
      <c r="AK614" s="37" t="s">
        <v>1924</v>
      </c>
      <c r="AL614" s="37" t="str">
        <f>_xlfn.XLOOKUP(Table13[[#This Row],[Rabat Indywidualny]],'PC2 code'!A:A,'PC2 code'!B:B,0)</f>
        <v>00</v>
      </c>
    </row>
    <row r="615" spans="1:38" ht="15.75" customHeight="1" x14ac:dyDescent="0.35">
      <c r="A615" s="73" t="s">
        <v>1954</v>
      </c>
      <c r="B615" s="73" t="str">
        <f>TEXT(Table13[[#This Row],[Kod EAN 
(Sku)]],"0000000000000")</f>
        <v>3086125002805</v>
      </c>
      <c r="C615" s="78" t="str">
        <f>IF(AND(Table13[[#This Row],[Kod EAN 
(Szt)]]&lt;&gt;0,Table13[[#This Row],[Kod EAN 
(Szt)]]&lt;&gt;"0"),TEXT(Table13[[#This Row],[Kod EAN 
(Szt)]],"0000000000000"),"")</f>
        <v>0070330600072</v>
      </c>
      <c r="D615" s="79" t="s">
        <v>6179</v>
      </c>
      <c r="E615" s="27" t="s">
        <v>10</v>
      </c>
      <c r="F615" s="28" t="s">
        <v>1930</v>
      </c>
      <c r="G615" s="29"/>
      <c r="H615" s="66">
        <v>220</v>
      </c>
      <c r="I615" s="67">
        <v>0.2</v>
      </c>
      <c r="J615" s="51">
        <f>Table13[[#This Row],[Cena Netto]]*(1-Table13[[#This Row],[Rabat Długoterminowy]])</f>
        <v>176</v>
      </c>
      <c r="K615" s="80">
        <f>IF(TRIM($D$8)='Payment Term'!A$1,1-(1-$D$9)*(1-2%),$D$9)</f>
        <v>0.25</v>
      </c>
      <c r="L615" s="35"/>
      <c r="M615" s="81">
        <f>1-(1-Table13[[#This Row],[Rabat Długoterminowy]])*(1-Table13[[#This Row],[Dodatkowy rabat kwartału (składany)]])</f>
        <v>0.19999999999999996</v>
      </c>
      <c r="N615" s="52">
        <v>0</v>
      </c>
      <c r="O615" s="31">
        <f>ROUND(Table13[[#This Row],[Cena Netto Po Rabacie Długoterminowym]]*(1-Table13[[#This Row],[Rabat Podstawowy]])*(1-Table13[[#This Row],[Dodatkowy rabat kwartału (składany)]])*(1-Table13[[#This Row],[Rabat Indywidualny]]),2)</f>
        <v>132</v>
      </c>
      <c r="P615" s="31">
        <f>Table13[[#This Row],[Сena SKU Po Wszystkich Rabatach]]/Table13[[#This Row],[Szt/
Opak.]]</f>
        <v>2.64</v>
      </c>
      <c r="Q615" s="94" t="s">
        <v>2520</v>
      </c>
      <c r="R615" s="36" t="s">
        <v>6200</v>
      </c>
      <c r="S615" s="91">
        <f>IF(ISERROR(Table13[[#This Row],[W Inner]]),Table13[[#This Row],[W Outer]],IF(AND(Table13[[#This Row],[W Inner]]&gt;0,Table13[[#This Row],[W Inner]]&lt;&gt;"0"),Table13[[#This Row],[W Inner]],Table13[[#This Row],[W Outer]]))</f>
        <v>12</v>
      </c>
      <c r="T615" s="86"/>
      <c r="U6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5" s="49">
        <f>IF(Table13[[#This Row],[Zamówienie - Ilosc SKU '[Szt']]]=0,0,MOD(Table13[[#This Row],[Zamówienie - Ilosc SKU '[Szt']]],Table13[[#This Row],[Min. Ilość Zam. Sku]])-0.5)</f>
        <v>0</v>
      </c>
      <c r="W615" s="31">
        <f>Table13[[#This Row],[Сena SKU Po Wszystkich Rabatach]]*U615</f>
        <v>0</v>
      </c>
      <c r="X615" s="33" t="str">
        <f>IF(Table13[[#This Row],[Zamówienie - Ilosc SKU '[Szt']]]=0,"Niezamówione produkty","Zamówione produkty")</f>
        <v>Niezamówione produkty</v>
      </c>
      <c r="Y615" s="34" t="s">
        <v>90</v>
      </c>
      <c r="Z615" s="34">
        <v>12</v>
      </c>
      <c r="AA615" s="34">
        <v>120</v>
      </c>
      <c r="AB615" s="34">
        <v>1440</v>
      </c>
      <c r="AC615" s="34">
        <f>+Table13[[#This Row],[Na Palecie]]/Table13[[#This Row],[W Outer]]</f>
        <v>120</v>
      </c>
      <c r="AD615" s="34">
        <f>+Table13[[#This Row],[Na Palecie]]/Table13[[#This Row],[Na 
Warstwie]]</f>
        <v>12</v>
      </c>
      <c r="AE615" s="37" t="s">
        <v>1955</v>
      </c>
      <c r="AF615" s="37" t="s">
        <v>1956</v>
      </c>
      <c r="AG615" s="37" t="s">
        <v>1957</v>
      </c>
      <c r="AH615" s="37" t="s">
        <v>1958</v>
      </c>
      <c r="AI615" s="37"/>
      <c r="AJ615" s="37" t="s">
        <v>6711</v>
      </c>
      <c r="AK615" s="37" t="s">
        <v>1924</v>
      </c>
      <c r="AL615" s="37" t="str">
        <f>_xlfn.XLOOKUP(Table13[[#This Row],[Rabat Indywidualny]],'PC2 code'!A:A,'PC2 code'!B:B,0)</f>
        <v>00</v>
      </c>
    </row>
    <row r="616" spans="1:38" ht="15.75" customHeight="1" x14ac:dyDescent="0.35">
      <c r="A616" s="73" t="s">
        <v>5840</v>
      </c>
      <c r="B616" s="73" t="str">
        <f>TEXT(Table13[[#This Row],[Kod EAN 
(Sku)]],"0000000000000")</f>
        <v>3086126642888</v>
      </c>
      <c r="C616" s="78" t="str">
        <f>IF(AND(Table13[[#This Row],[Kod EAN 
(Szt)]]&lt;&gt;0,Table13[[#This Row],[Kod EAN 
(Szt)]]&lt;&gt;"0"),TEXT(Table13[[#This Row],[Kod EAN 
(Szt)]],"0000000000000"),"")</f>
        <v>3086126789880</v>
      </c>
      <c r="D616" s="79" t="s">
        <v>1968</v>
      </c>
      <c r="E616" s="27" t="s">
        <v>10</v>
      </c>
      <c r="F616" s="28" t="s">
        <v>1969</v>
      </c>
      <c r="G616" s="29"/>
      <c r="H616" s="66">
        <v>270</v>
      </c>
      <c r="I616" s="67">
        <v>0.2</v>
      </c>
      <c r="J616" s="51">
        <f>Table13[[#This Row],[Cena Netto]]*(1-Table13[[#This Row],[Rabat Długoterminowy]])</f>
        <v>216</v>
      </c>
      <c r="K616" s="80">
        <f>IF(TRIM($D$8)='Payment Term'!A$1,1-(1-$D$9)*(1-2%),$D$9)</f>
        <v>0.25</v>
      </c>
      <c r="L616" s="35"/>
      <c r="M616" s="81">
        <f>1-(1-Table13[[#This Row],[Rabat Długoterminowy]])*(1-Table13[[#This Row],[Dodatkowy rabat kwartału (składany)]])</f>
        <v>0.19999999999999996</v>
      </c>
      <c r="N616" s="52">
        <v>0</v>
      </c>
      <c r="O616" s="31">
        <f>ROUND(Table13[[#This Row],[Cena Netto Po Rabacie Długoterminowym]]*(1-Table13[[#This Row],[Rabat Podstawowy]])*(1-Table13[[#This Row],[Dodatkowy rabat kwartału (składany)]])*(1-Table13[[#This Row],[Rabat Indywidualny]]),2)</f>
        <v>162</v>
      </c>
      <c r="P616" s="31">
        <f>Table13[[#This Row],[Сena SKU Po Wszystkich Rabatach]]/Table13[[#This Row],[Szt/
Opak.]]</f>
        <v>3.24</v>
      </c>
      <c r="Q616" s="94" t="s">
        <v>2520</v>
      </c>
      <c r="R616" s="36" t="s">
        <v>6200</v>
      </c>
      <c r="S616" s="91">
        <f>IF(ISERROR(Table13[[#This Row],[W Inner]]),Table13[[#This Row],[W Outer]],IF(AND(Table13[[#This Row],[W Inner]]&gt;0,Table13[[#This Row],[W Inner]]&lt;&gt;"0"),Table13[[#This Row],[W Inner]],Table13[[#This Row],[W Outer]]))</f>
        <v>12</v>
      </c>
      <c r="T616" s="86"/>
      <c r="U6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6" s="49">
        <f>IF(Table13[[#This Row],[Zamówienie - Ilosc SKU '[Szt']]]=0,0,MOD(Table13[[#This Row],[Zamówienie - Ilosc SKU '[Szt']]],Table13[[#This Row],[Min. Ilość Zam. Sku]])-0.5)</f>
        <v>0</v>
      </c>
      <c r="W616" s="31">
        <f>Table13[[#This Row],[Сena SKU Po Wszystkich Rabatach]]*U616</f>
        <v>0</v>
      </c>
      <c r="X616" s="33" t="str">
        <f>IF(Table13[[#This Row],[Zamówienie - Ilosc SKU '[Szt']]]=0,"Niezamówione produkty","Zamówione produkty")</f>
        <v>Niezamówione produkty</v>
      </c>
      <c r="Y616" s="34" t="s">
        <v>90</v>
      </c>
      <c r="Z616" s="34">
        <v>12</v>
      </c>
      <c r="AA616" s="34">
        <v>96</v>
      </c>
      <c r="AB616" s="34">
        <v>768</v>
      </c>
      <c r="AC616" s="34">
        <f>+Table13[[#This Row],[Na Palecie]]/Table13[[#This Row],[W Outer]]</f>
        <v>64</v>
      </c>
      <c r="AD616" s="34">
        <f>+Table13[[#This Row],[Na Palecie]]/Table13[[#This Row],[Na 
Warstwie]]</f>
        <v>8</v>
      </c>
      <c r="AE616" s="37" t="s">
        <v>1970</v>
      </c>
      <c r="AF616" s="37" t="s">
        <v>1971</v>
      </c>
      <c r="AG616" s="37" t="s">
        <v>1972</v>
      </c>
      <c r="AH616" s="37" t="s">
        <v>1973</v>
      </c>
      <c r="AI616" s="37"/>
      <c r="AJ616" s="37" t="s">
        <v>6711</v>
      </c>
      <c r="AK616" s="37" t="s">
        <v>1924</v>
      </c>
      <c r="AL616" s="37" t="str">
        <f>_xlfn.XLOOKUP(Table13[[#This Row],[Rabat Indywidualny]],'PC2 code'!A:A,'PC2 code'!B:B,0)</f>
        <v>00</v>
      </c>
    </row>
    <row r="617" spans="1:38" ht="15.75" customHeight="1" x14ac:dyDescent="0.35">
      <c r="A617" s="73" t="s">
        <v>5841</v>
      </c>
      <c r="B617" s="73" t="str">
        <f>TEXT(Table13[[#This Row],[Kod EAN 
(Sku)]],"0000000000000")</f>
        <v>3086123196407</v>
      </c>
      <c r="C617" s="78" t="str">
        <f>IF(AND(Table13[[#This Row],[Kod EAN 
(Szt)]]&lt;&gt;0,Table13[[#This Row],[Kod EAN 
(Szt)]]&lt;&gt;"0"),TEXT(Table13[[#This Row],[Kod EAN 
(Szt)]],"0000000000000"),"")</f>
        <v>3086123210288</v>
      </c>
      <c r="D617" s="79" t="s">
        <v>1974</v>
      </c>
      <c r="E617" s="27" t="s">
        <v>10</v>
      </c>
      <c r="F617" s="28" t="s">
        <v>1975</v>
      </c>
      <c r="G617" s="29"/>
      <c r="H617" s="66">
        <v>113</v>
      </c>
      <c r="I617" s="67">
        <v>0.2</v>
      </c>
      <c r="J617" s="51">
        <f>Table13[[#This Row],[Cena Netto]]*(1-Table13[[#This Row],[Rabat Długoterminowy]])</f>
        <v>90.4</v>
      </c>
      <c r="K617" s="80">
        <f>IF(TRIM($D$8)='Payment Term'!A$1,1-(1-$D$9)*(1-2%),$D$9)</f>
        <v>0.25</v>
      </c>
      <c r="L617" s="35"/>
      <c r="M617" s="81">
        <f>1-(1-Table13[[#This Row],[Rabat Długoterminowy]])*(1-Table13[[#This Row],[Dodatkowy rabat kwartału (składany)]])</f>
        <v>0.19999999999999996</v>
      </c>
      <c r="N617" s="52">
        <v>0</v>
      </c>
      <c r="O617" s="31">
        <f>ROUND(Table13[[#This Row],[Cena Netto Po Rabacie Długoterminowym]]*(1-Table13[[#This Row],[Rabat Podstawowy]])*(1-Table13[[#This Row],[Dodatkowy rabat kwartału (składany)]])*(1-Table13[[#This Row],[Rabat Indywidualny]]),2)</f>
        <v>67.8</v>
      </c>
      <c r="P617" s="31">
        <f>Table13[[#This Row],[Сena SKU Po Wszystkich Rabatach]]/Table13[[#This Row],[Szt/
Opak.]]</f>
        <v>1.3559999999999999</v>
      </c>
      <c r="Q617" s="94" t="s">
        <v>2520</v>
      </c>
      <c r="R617" s="36" t="s">
        <v>6200</v>
      </c>
      <c r="S617" s="91">
        <f>IF(ISERROR(Table13[[#This Row],[W Inner]]),Table13[[#This Row],[W Outer]],IF(AND(Table13[[#This Row],[W Inner]]&gt;0,Table13[[#This Row],[W Inner]]&lt;&gt;"0"),Table13[[#This Row],[W Inner]],Table13[[#This Row],[W Outer]]))</f>
        <v>12</v>
      </c>
      <c r="T617" s="86"/>
      <c r="U6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7" s="49">
        <f>IF(Table13[[#This Row],[Zamówienie - Ilosc SKU '[Szt']]]=0,0,MOD(Table13[[#This Row],[Zamówienie - Ilosc SKU '[Szt']]],Table13[[#This Row],[Min. Ilość Zam. Sku]])-0.5)</f>
        <v>0</v>
      </c>
      <c r="W617" s="31">
        <f>Table13[[#This Row],[Сena SKU Po Wszystkich Rabatach]]*U617</f>
        <v>0</v>
      </c>
      <c r="X617" s="33" t="str">
        <f>IF(Table13[[#This Row],[Zamówienie - Ilosc SKU '[Szt']]]=0,"Niezamówione produkty","Zamówione produkty")</f>
        <v>Niezamówione produkty</v>
      </c>
      <c r="Y617" s="34" t="s">
        <v>90</v>
      </c>
      <c r="Z617" s="34">
        <v>12</v>
      </c>
      <c r="AA617" s="34">
        <v>120</v>
      </c>
      <c r="AB617" s="34">
        <v>1320</v>
      </c>
      <c r="AC617" s="34">
        <f>+Table13[[#This Row],[Na Palecie]]/Table13[[#This Row],[W Outer]]</f>
        <v>110</v>
      </c>
      <c r="AD617" s="34">
        <f>+Table13[[#This Row],[Na Palecie]]/Table13[[#This Row],[Na 
Warstwie]]</f>
        <v>11</v>
      </c>
      <c r="AE617" s="37" t="s">
        <v>1976</v>
      </c>
      <c r="AF617" s="37" t="s">
        <v>1977</v>
      </c>
      <c r="AG617" s="37" t="s">
        <v>1978</v>
      </c>
      <c r="AH617" s="37" t="s">
        <v>1979</v>
      </c>
      <c r="AI617" s="37"/>
      <c r="AJ617" s="37" t="s">
        <v>6711</v>
      </c>
      <c r="AK617" s="37" t="s">
        <v>1924</v>
      </c>
      <c r="AL617" s="37" t="str">
        <f>_xlfn.XLOOKUP(Table13[[#This Row],[Rabat Indywidualny]],'PC2 code'!A:A,'PC2 code'!B:B,0)</f>
        <v>00</v>
      </c>
    </row>
    <row r="618" spans="1:38" ht="15.75" customHeight="1" x14ac:dyDescent="0.35">
      <c r="A618" s="73" t="s">
        <v>5842</v>
      </c>
      <c r="B618" s="73" t="str">
        <f>TEXT(Table13[[#This Row],[Kod EAN 
(Sku)]],"0000000000000")</f>
        <v>3086126788388</v>
      </c>
      <c r="C618" s="78" t="str">
        <f>IF(AND(Table13[[#This Row],[Kod EAN 
(Szt)]]&lt;&gt;0,Table13[[#This Row],[Kod EAN 
(Szt)]]&lt;&gt;"0"),TEXT(Table13[[#This Row],[Kod EAN 
(Szt)]],"0000000000000"),"")</f>
        <v/>
      </c>
      <c r="D618" s="79" t="s">
        <v>1980</v>
      </c>
      <c r="E618" s="27" t="s">
        <v>10</v>
      </c>
      <c r="F618" s="28" t="s">
        <v>1981</v>
      </c>
      <c r="G618" s="29"/>
      <c r="H618" s="66">
        <v>14</v>
      </c>
      <c r="I618" s="67">
        <v>0.2</v>
      </c>
      <c r="J618" s="51">
        <f>Table13[[#This Row],[Cena Netto]]*(1-Table13[[#This Row],[Rabat Długoterminowy]])</f>
        <v>11.200000000000001</v>
      </c>
      <c r="K618" s="80">
        <f>IF(TRIM($D$8)='Payment Term'!A$1,1-(1-$D$9)*(1-2%),$D$9)</f>
        <v>0.25</v>
      </c>
      <c r="L618" s="35"/>
      <c r="M618" s="81">
        <f>1-(1-Table13[[#This Row],[Rabat Długoterminowy]])*(1-Table13[[#This Row],[Dodatkowy rabat kwartału (składany)]])</f>
        <v>0.19999999999999996</v>
      </c>
      <c r="N618" s="52">
        <v>0</v>
      </c>
      <c r="O618" s="31">
        <f>ROUND(Table13[[#This Row],[Cena Netto Po Rabacie Długoterminowym]]*(1-Table13[[#This Row],[Rabat Podstawowy]])*(1-Table13[[#This Row],[Dodatkowy rabat kwartału (składany)]])*(1-Table13[[#This Row],[Rabat Indywidualny]]),2)</f>
        <v>8.4</v>
      </c>
      <c r="P618" s="31">
        <f>Table13[[#This Row],[Сena SKU Po Wszystkich Rabatach]]/Table13[[#This Row],[Szt/
Opak.]]</f>
        <v>8.4</v>
      </c>
      <c r="Q618" s="94" t="s">
        <v>6200</v>
      </c>
      <c r="R618" s="36" t="s">
        <v>2444</v>
      </c>
      <c r="S618" s="91">
        <f>IF(ISERROR(Table13[[#This Row],[W Inner]]),Table13[[#This Row],[W Outer]],IF(AND(Table13[[#This Row],[W Inner]]&gt;0,Table13[[#This Row],[W Inner]]&lt;&gt;"0"),Table13[[#This Row],[W Inner]],Table13[[#This Row],[W Outer]]))</f>
        <v>12</v>
      </c>
      <c r="T618" s="86"/>
      <c r="U6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8" s="49">
        <f>IF(Table13[[#This Row],[Zamówienie - Ilosc SKU '[Szt']]]=0,0,MOD(Table13[[#This Row],[Zamówienie - Ilosc SKU '[Szt']]],Table13[[#This Row],[Min. Ilość Zam. Sku]])-0.5)</f>
        <v>0</v>
      </c>
      <c r="W618" s="31">
        <f>Table13[[#This Row],[Сena SKU Po Wszystkich Rabatach]]*U618</f>
        <v>0</v>
      </c>
      <c r="X618" s="33" t="str">
        <f>IF(Table13[[#This Row],[Zamówienie - Ilosc SKU '[Szt']]]=0,"Niezamówione produkty","Zamówione produkty")</f>
        <v>Niezamówione produkty</v>
      </c>
      <c r="Y618" s="34" t="s">
        <v>90</v>
      </c>
      <c r="Z618" s="34">
        <v>12</v>
      </c>
      <c r="AA618" s="34">
        <v>240</v>
      </c>
      <c r="AB618" s="34">
        <v>1920</v>
      </c>
      <c r="AC618" s="34">
        <f>+Table13[[#This Row],[Na Palecie]]/Table13[[#This Row],[W Outer]]</f>
        <v>160</v>
      </c>
      <c r="AD618" s="34">
        <f>+Table13[[#This Row],[Na Palecie]]/Table13[[#This Row],[Na 
Warstwie]]</f>
        <v>8</v>
      </c>
      <c r="AE618" s="37" t="s">
        <v>1982</v>
      </c>
      <c r="AF618" s="37" t="s">
        <v>90</v>
      </c>
      <c r="AG618" s="37" t="s">
        <v>1983</v>
      </c>
      <c r="AH618" s="37" t="s">
        <v>1984</v>
      </c>
      <c r="AI618" s="37"/>
      <c r="AJ618" s="37" t="s">
        <v>6711</v>
      </c>
      <c r="AK618" s="37" t="s">
        <v>1938</v>
      </c>
      <c r="AL618" s="37" t="str">
        <f>_xlfn.XLOOKUP(Table13[[#This Row],[Rabat Indywidualny]],'PC2 code'!A:A,'PC2 code'!B:B,0)</f>
        <v>00</v>
      </c>
    </row>
    <row r="619" spans="1:38" ht="15.75" customHeight="1" x14ac:dyDescent="0.35">
      <c r="A619" s="73" t="s">
        <v>5843</v>
      </c>
      <c r="B619" s="73" t="str">
        <f>TEXT(Table13[[#This Row],[Kod EAN 
(Sku)]],"0000000000000")</f>
        <v>3086123341852</v>
      </c>
      <c r="C619" s="78" t="str">
        <f>IF(AND(Table13[[#This Row],[Kod EAN 
(Szt)]]&lt;&gt;0,Table13[[#This Row],[Kod EAN 
(Szt)]]&lt;&gt;"0"),TEXT(Table13[[#This Row],[Kod EAN 
(Szt)]],"0000000000000"),"")</f>
        <v/>
      </c>
      <c r="D619" s="79" t="s">
        <v>1985</v>
      </c>
      <c r="E619" s="27" t="s">
        <v>10</v>
      </c>
      <c r="F619" s="28" t="s">
        <v>1981</v>
      </c>
      <c r="G619" s="29"/>
      <c r="H619" s="66">
        <v>14</v>
      </c>
      <c r="I619" s="67">
        <v>0.2</v>
      </c>
      <c r="J619" s="51">
        <f>Table13[[#This Row],[Cena Netto]]*(1-Table13[[#This Row],[Rabat Długoterminowy]])</f>
        <v>11.200000000000001</v>
      </c>
      <c r="K619" s="80">
        <f>IF(TRIM($D$8)='Payment Term'!A$1,1-(1-$D$9)*(1-2%),$D$9)</f>
        <v>0.25</v>
      </c>
      <c r="L619" s="35"/>
      <c r="M619" s="81">
        <f>1-(1-Table13[[#This Row],[Rabat Długoterminowy]])*(1-Table13[[#This Row],[Dodatkowy rabat kwartału (składany)]])</f>
        <v>0.19999999999999996</v>
      </c>
      <c r="N619" s="52">
        <v>0</v>
      </c>
      <c r="O619" s="31">
        <f>ROUND(Table13[[#This Row],[Cena Netto Po Rabacie Długoterminowym]]*(1-Table13[[#This Row],[Rabat Podstawowy]])*(1-Table13[[#This Row],[Dodatkowy rabat kwartału (składany)]])*(1-Table13[[#This Row],[Rabat Indywidualny]]),2)</f>
        <v>8.4</v>
      </c>
      <c r="P619" s="31">
        <f>Table13[[#This Row],[Сena SKU Po Wszystkich Rabatach]]/Table13[[#This Row],[Szt/
Opak.]]</f>
        <v>8.4</v>
      </c>
      <c r="Q619" s="94" t="s">
        <v>6200</v>
      </c>
      <c r="R619" s="36" t="s">
        <v>2444</v>
      </c>
      <c r="S619" s="91">
        <f>IF(ISERROR(Table13[[#This Row],[W Inner]]),Table13[[#This Row],[W Outer]],IF(AND(Table13[[#This Row],[W Inner]]&gt;0,Table13[[#This Row],[W Inner]]&lt;&gt;"0"),Table13[[#This Row],[W Inner]],Table13[[#This Row],[W Outer]]))</f>
        <v>12</v>
      </c>
      <c r="T619" s="86"/>
      <c r="U6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19" s="49">
        <f>IF(Table13[[#This Row],[Zamówienie - Ilosc SKU '[Szt']]]=0,0,MOD(Table13[[#This Row],[Zamówienie - Ilosc SKU '[Szt']]],Table13[[#This Row],[Min. Ilość Zam. Sku]])-0.5)</f>
        <v>0</v>
      </c>
      <c r="W619" s="31">
        <f>Table13[[#This Row],[Сena SKU Po Wszystkich Rabatach]]*U619</f>
        <v>0</v>
      </c>
      <c r="X619" s="33" t="str">
        <f>IF(Table13[[#This Row],[Zamówienie - Ilosc SKU '[Szt']]]=0,"Niezamówione produkty","Zamówione produkty")</f>
        <v>Niezamówione produkty</v>
      </c>
      <c r="Y619" s="34" t="s">
        <v>90</v>
      </c>
      <c r="Z619" s="34">
        <v>12</v>
      </c>
      <c r="AA619" s="34">
        <v>240</v>
      </c>
      <c r="AB619" s="34">
        <v>1920</v>
      </c>
      <c r="AC619" s="34">
        <f>+Table13[[#This Row],[Na Palecie]]/Table13[[#This Row],[W Outer]]</f>
        <v>160</v>
      </c>
      <c r="AD619" s="34">
        <f>+Table13[[#This Row],[Na Palecie]]/Table13[[#This Row],[Na 
Warstwie]]</f>
        <v>8</v>
      </c>
      <c r="AE619" s="37" t="s">
        <v>1986</v>
      </c>
      <c r="AF619" s="37" t="s">
        <v>90</v>
      </c>
      <c r="AG619" s="37" t="s">
        <v>1987</v>
      </c>
      <c r="AH619" s="37" t="s">
        <v>1988</v>
      </c>
      <c r="AI619" s="37"/>
      <c r="AJ619" s="37" t="s">
        <v>6711</v>
      </c>
      <c r="AK619" s="37" t="s">
        <v>1938</v>
      </c>
      <c r="AL619" s="37" t="str">
        <f>_xlfn.XLOOKUP(Table13[[#This Row],[Rabat Indywidualny]],'PC2 code'!A:A,'PC2 code'!B:B,0)</f>
        <v>00</v>
      </c>
    </row>
    <row r="620" spans="1:38" ht="15.75" customHeight="1" x14ac:dyDescent="0.35">
      <c r="A620" s="73" t="s">
        <v>5844</v>
      </c>
      <c r="B620" s="73" t="str">
        <f>TEXT(Table13[[#This Row],[Kod EAN 
(Sku)]],"0000000000000")</f>
        <v>3086123268104</v>
      </c>
      <c r="C620" s="78" t="str">
        <f>IF(AND(Table13[[#This Row],[Kod EAN 
(Szt)]]&lt;&gt;0,Table13[[#This Row],[Kod EAN 
(Szt)]]&lt;&gt;"0"),TEXT(Table13[[#This Row],[Kod EAN 
(Szt)]],"0000000000000"),"")</f>
        <v/>
      </c>
      <c r="D620" s="79" t="s">
        <v>1989</v>
      </c>
      <c r="E620" s="27" t="s">
        <v>10</v>
      </c>
      <c r="F620" s="28" t="s">
        <v>1981</v>
      </c>
      <c r="G620" s="29"/>
      <c r="H620" s="66">
        <v>16.5</v>
      </c>
      <c r="I620" s="67">
        <v>0.2</v>
      </c>
      <c r="J620" s="51">
        <f>Table13[[#This Row],[Cena Netto]]*(1-Table13[[#This Row],[Rabat Długoterminowy]])</f>
        <v>13.200000000000001</v>
      </c>
      <c r="K620" s="80">
        <f>IF(TRIM($D$8)='Payment Term'!A$1,1-(1-$D$9)*(1-2%),$D$9)</f>
        <v>0.25</v>
      </c>
      <c r="L620" s="35"/>
      <c r="M620" s="81">
        <f>1-(1-Table13[[#This Row],[Rabat Długoterminowy]])*(1-Table13[[#This Row],[Dodatkowy rabat kwartału (składany)]])</f>
        <v>0.19999999999999996</v>
      </c>
      <c r="N620" s="52">
        <v>0</v>
      </c>
      <c r="O620" s="31">
        <f>ROUND(Table13[[#This Row],[Cena Netto Po Rabacie Długoterminowym]]*(1-Table13[[#This Row],[Rabat Podstawowy]])*(1-Table13[[#This Row],[Dodatkowy rabat kwartału (składany)]])*(1-Table13[[#This Row],[Rabat Indywidualny]]),2)</f>
        <v>9.9</v>
      </c>
      <c r="P620" s="31">
        <f>Table13[[#This Row],[Сena SKU Po Wszystkich Rabatach]]/Table13[[#This Row],[Szt/
Opak.]]</f>
        <v>9.9</v>
      </c>
      <c r="Q620" s="94" t="s">
        <v>6200</v>
      </c>
      <c r="R620" s="36" t="s">
        <v>2444</v>
      </c>
      <c r="S620" s="91">
        <f>IF(ISERROR(Table13[[#This Row],[W Inner]]),Table13[[#This Row],[W Outer]],IF(AND(Table13[[#This Row],[W Inner]]&gt;0,Table13[[#This Row],[W Inner]]&lt;&gt;"0"),Table13[[#This Row],[W Inner]],Table13[[#This Row],[W Outer]]))</f>
        <v>12</v>
      </c>
      <c r="T620" s="86"/>
      <c r="U6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0" s="49">
        <f>IF(Table13[[#This Row],[Zamówienie - Ilosc SKU '[Szt']]]=0,0,MOD(Table13[[#This Row],[Zamówienie - Ilosc SKU '[Szt']]],Table13[[#This Row],[Min. Ilość Zam. Sku]])-0.5)</f>
        <v>0</v>
      </c>
      <c r="W620" s="31">
        <f>Table13[[#This Row],[Сena SKU Po Wszystkich Rabatach]]*U620</f>
        <v>0</v>
      </c>
      <c r="X620" s="33" t="str">
        <f>IF(Table13[[#This Row],[Zamówienie - Ilosc SKU '[Szt']]]=0,"Niezamówione produkty","Zamówione produkty")</f>
        <v>Niezamówione produkty</v>
      </c>
      <c r="Y620" s="34" t="s">
        <v>90</v>
      </c>
      <c r="Z620" s="34">
        <v>12</v>
      </c>
      <c r="AA620" s="34">
        <v>192</v>
      </c>
      <c r="AB620" s="34">
        <v>1536</v>
      </c>
      <c r="AC620" s="34">
        <f>+Table13[[#This Row],[Na Palecie]]/Table13[[#This Row],[W Outer]]</f>
        <v>128</v>
      </c>
      <c r="AD620" s="34">
        <f>+Table13[[#This Row],[Na Palecie]]/Table13[[#This Row],[Na 
Warstwie]]</f>
        <v>8</v>
      </c>
      <c r="AE620" s="37" t="s">
        <v>1990</v>
      </c>
      <c r="AF620" s="37" t="s">
        <v>90</v>
      </c>
      <c r="AG620" s="37" t="s">
        <v>1991</v>
      </c>
      <c r="AH620" s="37" t="s">
        <v>6666</v>
      </c>
      <c r="AI620" s="37"/>
      <c r="AJ620" s="37" t="s">
        <v>6711</v>
      </c>
      <c r="AK620" s="37" t="s">
        <v>1938</v>
      </c>
      <c r="AL620" s="37" t="str">
        <f>_xlfn.XLOOKUP(Table13[[#This Row],[Rabat Indywidualny]],'PC2 code'!A:A,'PC2 code'!B:B,0)</f>
        <v>00</v>
      </c>
    </row>
    <row r="621" spans="1:38" ht="15.75" customHeight="1" x14ac:dyDescent="0.35">
      <c r="A621" s="73" t="s">
        <v>5845</v>
      </c>
      <c r="B621" s="73" t="str">
        <f>TEXT(Table13[[#This Row],[Kod EAN 
(Sku)]],"0000000000000")</f>
        <v>3086123261488</v>
      </c>
      <c r="C621" s="78" t="str">
        <f>IF(AND(Table13[[#This Row],[Kod EAN 
(Szt)]]&lt;&gt;0,Table13[[#This Row],[Kod EAN 
(Szt)]]&lt;&gt;"0"),TEXT(Table13[[#This Row],[Kod EAN 
(Szt)]],"0000000000000"),"")</f>
        <v>3086123261600</v>
      </c>
      <c r="D621" s="79" t="s">
        <v>1992</v>
      </c>
      <c r="E621" s="27" t="s">
        <v>10</v>
      </c>
      <c r="F621" s="28" t="s">
        <v>1981</v>
      </c>
      <c r="G621" s="29"/>
      <c r="H621" s="66">
        <v>139.66</v>
      </c>
      <c r="I621" s="67">
        <v>0.2</v>
      </c>
      <c r="J621" s="51">
        <f>Table13[[#This Row],[Cena Netto]]*(1-Table13[[#This Row],[Rabat Długoterminowy]])</f>
        <v>111.72800000000001</v>
      </c>
      <c r="K621" s="80">
        <f>IF(TRIM($D$8)='Payment Term'!A$1,1-(1-$D$9)*(1-2%),$D$9)</f>
        <v>0.25</v>
      </c>
      <c r="L621" s="35"/>
      <c r="M621" s="81">
        <f>1-(1-Table13[[#This Row],[Rabat Długoterminowy]])*(1-Table13[[#This Row],[Dodatkowy rabat kwartału (składany)]])</f>
        <v>0.19999999999999996</v>
      </c>
      <c r="N621" s="52">
        <v>0</v>
      </c>
      <c r="O621" s="31">
        <f>ROUND(Table13[[#This Row],[Cena Netto Po Rabacie Długoterminowym]]*(1-Table13[[#This Row],[Rabat Podstawowy]])*(1-Table13[[#This Row],[Dodatkowy rabat kwartału (składany)]])*(1-Table13[[#This Row],[Rabat Indywidualny]]),2)</f>
        <v>83.8</v>
      </c>
      <c r="P621" s="31">
        <f>Table13[[#This Row],[Сena SKU Po Wszystkich Rabatach]]/Table13[[#This Row],[Szt/
Opak.]]</f>
        <v>8.379999999999999</v>
      </c>
      <c r="Q621" s="94" t="s">
        <v>2440</v>
      </c>
      <c r="R621" s="36" t="s">
        <v>6200</v>
      </c>
      <c r="S621" s="91">
        <f>IF(ISERROR(Table13[[#This Row],[W Inner]]),Table13[[#This Row],[W Outer]],IF(AND(Table13[[#This Row],[W Inner]]&gt;0,Table13[[#This Row],[W Inner]]&lt;&gt;"0"),Table13[[#This Row],[W Inner]],Table13[[#This Row],[W Outer]]))</f>
        <v>10</v>
      </c>
      <c r="T621" s="86"/>
      <c r="U6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1" s="49">
        <f>IF(Table13[[#This Row],[Zamówienie - Ilosc SKU '[Szt']]]=0,0,MOD(Table13[[#This Row],[Zamówienie - Ilosc SKU '[Szt']]],Table13[[#This Row],[Min. Ilość Zam. Sku]])-0.5)</f>
        <v>0</v>
      </c>
      <c r="W621" s="31">
        <f>Table13[[#This Row],[Сena SKU Po Wszystkich Rabatach]]*U621</f>
        <v>0</v>
      </c>
      <c r="X621" s="33" t="str">
        <f>IF(Table13[[#This Row],[Zamówienie - Ilosc SKU '[Szt']]]=0,"Niezamówione produkty","Zamówione produkty")</f>
        <v>Niezamówione produkty</v>
      </c>
      <c r="Y621" s="34" t="s">
        <v>90</v>
      </c>
      <c r="Z621" s="34">
        <v>10</v>
      </c>
      <c r="AA621" s="34">
        <v>50</v>
      </c>
      <c r="AB621" s="34">
        <v>400</v>
      </c>
      <c r="AC621" s="34">
        <f>+Table13[[#This Row],[Na Palecie]]/Table13[[#This Row],[W Outer]]</f>
        <v>40</v>
      </c>
      <c r="AD621" s="34">
        <f>+Table13[[#This Row],[Na Palecie]]/Table13[[#This Row],[Na 
Warstwie]]</f>
        <v>8</v>
      </c>
      <c r="AE621" s="37" t="s">
        <v>1993</v>
      </c>
      <c r="AF621" s="37" t="s">
        <v>1994</v>
      </c>
      <c r="AG621" s="37" t="s">
        <v>1995</v>
      </c>
      <c r="AH621" s="37" t="s">
        <v>1996</v>
      </c>
      <c r="AI621" s="37"/>
      <c r="AJ621" s="37" t="s">
        <v>6711</v>
      </c>
      <c r="AK621" s="37" t="s">
        <v>1938</v>
      </c>
      <c r="AL621" s="37" t="str">
        <f>_xlfn.XLOOKUP(Table13[[#This Row],[Rabat Indywidualny]],'PC2 code'!A:A,'PC2 code'!B:B,0)</f>
        <v>00</v>
      </c>
    </row>
    <row r="622" spans="1:38" ht="15.75" customHeight="1" x14ac:dyDescent="0.35">
      <c r="A622" s="73" t="s">
        <v>5846</v>
      </c>
      <c r="B622" s="73" t="str">
        <f>TEXT(Table13[[#This Row],[Kod EAN 
(Sku)]],"0000000000000")</f>
        <v>3086123720473</v>
      </c>
      <c r="C622" s="78" t="str">
        <f>IF(AND(Table13[[#This Row],[Kod EAN 
(Szt)]]&lt;&gt;0,Table13[[#This Row],[Kod EAN 
(Szt)]]&lt;&gt;"0"),TEXT(Table13[[#This Row],[Kod EAN 
(Szt)]],"0000000000000"),"")</f>
        <v>3086123682825</v>
      </c>
      <c r="D622" s="79" t="s">
        <v>6180</v>
      </c>
      <c r="E622" s="27" t="s">
        <v>10</v>
      </c>
      <c r="F622" s="28" t="s">
        <v>1997</v>
      </c>
      <c r="G622" s="29"/>
      <c r="H622" s="66">
        <v>136.35</v>
      </c>
      <c r="I622" s="67">
        <v>0.2</v>
      </c>
      <c r="J622" s="51">
        <f>Table13[[#This Row],[Cena Netto]]*(1-Table13[[#This Row],[Rabat Długoterminowy]])</f>
        <v>109.08</v>
      </c>
      <c r="K622" s="80">
        <f>IF(TRIM($D$8)='Payment Term'!A$1,1-(1-$D$9)*(1-2%),$D$9)</f>
        <v>0.25</v>
      </c>
      <c r="L622" s="35"/>
      <c r="M622" s="81">
        <f>1-(1-Table13[[#This Row],[Rabat Długoterminowy]])*(1-Table13[[#This Row],[Dodatkowy rabat kwartału (składany)]])</f>
        <v>0.19999999999999996</v>
      </c>
      <c r="N622" s="52">
        <v>0</v>
      </c>
      <c r="O622" s="31">
        <f>ROUND(Table13[[#This Row],[Cena Netto Po Rabacie Długoterminowym]]*(1-Table13[[#This Row],[Rabat Podstawowy]])*(1-Table13[[#This Row],[Dodatkowy rabat kwartału (składany)]])*(1-Table13[[#This Row],[Rabat Indywidualny]]),2)</f>
        <v>81.81</v>
      </c>
      <c r="P622" s="31">
        <f>Table13[[#This Row],[Сena SKU Po Wszystkich Rabatach]]/Table13[[#This Row],[Szt/
Opak.]]</f>
        <v>5.1131250000000001</v>
      </c>
      <c r="Q622" s="94" t="s">
        <v>2452</v>
      </c>
      <c r="R622" s="36" t="s">
        <v>6200</v>
      </c>
      <c r="S622" s="91">
        <f>IF(ISERROR(Table13[[#This Row],[W Inner]]),Table13[[#This Row],[W Outer]],IF(AND(Table13[[#This Row],[W Inner]]&gt;0,Table13[[#This Row],[W Inner]]&lt;&gt;"0"),Table13[[#This Row],[W Inner]],Table13[[#This Row],[W Outer]]))</f>
        <v>12</v>
      </c>
      <c r="T622" s="86"/>
      <c r="U6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2" s="49">
        <f>IF(Table13[[#This Row],[Zamówienie - Ilosc SKU '[Szt']]]=0,0,MOD(Table13[[#This Row],[Zamówienie - Ilosc SKU '[Szt']]],Table13[[#This Row],[Min. Ilość Zam. Sku]])-0.5)</f>
        <v>0</v>
      </c>
      <c r="W622" s="31">
        <f>Table13[[#This Row],[Сena SKU Po Wszystkich Rabatach]]*U622</f>
        <v>0</v>
      </c>
      <c r="X622" s="33" t="str">
        <f>IF(Table13[[#This Row],[Zamówienie - Ilosc SKU '[Szt']]]=0,"Niezamówione produkty","Zamówione produkty")</f>
        <v>Niezamówione produkty</v>
      </c>
      <c r="Y622" s="34" t="s">
        <v>90</v>
      </c>
      <c r="Z622" s="34">
        <v>12</v>
      </c>
      <c r="AA622" s="34">
        <v>96</v>
      </c>
      <c r="AB622" s="34">
        <v>672</v>
      </c>
      <c r="AC622" s="34">
        <f>+Table13[[#This Row],[Na Palecie]]/Table13[[#This Row],[W Outer]]</f>
        <v>56</v>
      </c>
      <c r="AD622" s="34">
        <f>+Table13[[#This Row],[Na Palecie]]/Table13[[#This Row],[Na 
Warstwie]]</f>
        <v>7</v>
      </c>
      <c r="AE622" s="37" t="s">
        <v>1998</v>
      </c>
      <c r="AF622" s="37" t="s">
        <v>1999</v>
      </c>
      <c r="AG622" s="37" t="s">
        <v>6667</v>
      </c>
      <c r="AH622" s="37" t="s">
        <v>6668</v>
      </c>
      <c r="AI622" s="37"/>
      <c r="AJ622" s="37" t="s">
        <v>6711</v>
      </c>
      <c r="AK622" s="37" t="s">
        <v>1924</v>
      </c>
      <c r="AL622" s="37" t="str">
        <f>_xlfn.XLOOKUP(Table13[[#This Row],[Rabat Indywidualny]],'PC2 code'!A:A,'PC2 code'!B:B,0)</f>
        <v>00</v>
      </c>
    </row>
    <row r="623" spans="1:38" ht="15.75" customHeight="1" x14ac:dyDescent="0.35">
      <c r="A623" s="73" t="s">
        <v>5847</v>
      </c>
      <c r="B623" s="73" t="str">
        <f>TEXT(Table13[[#This Row],[Kod EAN 
(Sku)]],"0000000000000")</f>
        <v>3086123720473</v>
      </c>
      <c r="C623" s="78" t="str">
        <f>IF(AND(Table13[[#This Row],[Kod EAN 
(Szt)]]&lt;&gt;0,Table13[[#This Row],[Kod EAN 
(Szt)]]&lt;&gt;"0"),TEXT(Table13[[#This Row],[Kod EAN 
(Szt)]],"0000000000000"),"")</f>
        <v>3086123682825</v>
      </c>
      <c r="D623" s="79" t="s">
        <v>6181</v>
      </c>
      <c r="E623" s="27" t="s">
        <v>10</v>
      </c>
      <c r="F623" s="28" t="s">
        <v>1997</v>
      </c>
      <c r="G623" s="29"/>
      <c r="H623" s="66">
        <v>136.35</v>
      </c>
      <c r="I623" s="67">
        <v>0.2</v>
      </c>
      <c r="J623" s="51">
        <f>Table13[[#This Row],[Cena Netto]]*(1-Table13[[#This Row],[Rabat Długoterminowy]])</f>
        <v>109.08</v>
      </c>
      <c r="K623" s="80">
        <f>IF(TRIM($D$8)='Payment Term'!A$1,1-(1-$D$9)*(1-2%),$D$9)</f>
        <v>0.25</v>
      </c>
      <c r="L623" s="35"/>
      <c r="M623" s="81">
        <f>1-(1-Table13[[#This Row],[Rabat Długoterminowy]])*(1-Table13[[#This Row],[Dodatkowy rabat kwartału (składany)]])</f>
        <v>0.19999999999999996</v>
      </c>
      <c r="N623" s="52">
        <v>0</v>
      </c>
      <c r="O623" s="31">
        <f>ROUND(Table13[[#This Row],[Cena Netto Po Rabacie Długoterminowym]]*(1-Table13[[#This Row],[Rabat Podstawowy]])*(1-Table13[[#This Row],[Dodatkowy rabat kwartału (składany)]])*(1-Table13[[#This Row],[Rabat Indywidualny]]),2)</f>
        <v>81.81</v>
      </c>
      <c r="P623" s="31">
        <f>Table13[[#This Row],[Сena SKU Po Wszystkich Rabatach]]/Table13[[#This Row],[Szt/
Opak.]]</f>
        <v>5.1131250000000001</v>
      </c>
      <c r="Q623" s="94" t="s">
        <v>2452</v>
      </c>
      <c r="R623" s="36" t="s">
        <v>6200</v>
      </c>
      <c r="S623" s="91">
        <f>IF(ISERROR(Table13[[#This Row],[W Inner]]),Table13[[#This Row],[W Outer]],IF(AND(Table13[[#This Row],[W Inner]]&gt;0,Table13[[#This Row],[W Inner]]&lt;&gt;"0"),Table13[[#This Row],[W Inner]],Table13[[#This Row],[W Outer]]))</f>
        <v>12</v>
      </c>
      <c r="T623" s="86"/>
      <c r="U6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3" s="49">
        <f>IF(Table13[[#This Row],[Zamówienie - Ilosc SKU '[Szt']]]=0,0,MOD(Table13[[#This Row],[Zamówienie - Ilosc SKU '[Szt']]],Table13[[#This Row],[Min. Ilość Zam. Sku]])-0.5)</f>
        <v>0</v>
      </c>
      <c r="W623" s="31">
        <f>Table13[[#This Row],[Сena SKU Po Wszystkich Rabatach]]*U623</f>
        <v>0</v>
      </c>
      <c r="X623" s="33" t="str">
        <f>IF(Table13[[#This Row],[Zamówienie - Ilosc SKU '[Szt']]]=0,"Niezamówione produkty","Zamówione produkty")</f>
        <v>Niezamówione produkty</v>
      </c>
      <c r="Y623" s="34" t="s">
        <v>90</v>
      </c>
      <c r="Z623" s="34">
        <v>12</v>
      </c>
      <c r="AA623" s="34">
        <v>96</v>
      </c>
      <c r="AB623" s="34">
        <v>672</v>
      </c>
      <c r="AC623" s="34">
        <f>+Table13[[#This Row],[Na Palecie]]/Table13[[#This Row],[W Outer]]</f>
        <v>56</v>
      </c>
      <c r="AD623" s="34">
        <f>+Table13[[#This Row],[Na Palecie]]/Table13[[#This Row],[Na 
Warstwie]]</f>
        <v>7</v>
      </c>
      <c r="AE623" s="37" t="s">
        <v>1998</v>
      </c>
      <c r="AF623" s="37" t="s">
        <v>1999</v>
      </c>
      <c r="AG623" s="37" t="s">
        <v>6669</v>
      </c>
      <c r="AH623" s="37" t="s">
        <v>6670</v>
      </c>
      <c r="AI623" s="37"/>
      <c r="AJ623" s="37" t="s">
        <v>6711</v>
      </c>
      <c r="AK623" s="37" t="s">
        <v>1924</v>
      </c>
      <c r="AL623" s="37" t="str">
        <f>_xlfn.XLOOKUP(Table13[[#This Row],[Rabat Indywidualny]],'PC2 code'!A:A,'PC2 code'!B:B,0)</f>
        <v>00</v>
      </c>
    </row>
    <row r="624" spans="1:38" ht="15.75" customHeight="1" x14ac:dyDescent="0.35">
      <c r="A624" s="73" t="s">
        <v>5848</v>
      </c>
      <c r="B624" s="73" t="str">
        <f>TEXT(Table13[[#This Row],[Kod EAN 
(Sku)]],"0000000000000")</f>
        <v>3086123720473</v>
      </c>
      <c r="C624" s="78" t="str">
        <f>IF(AND(Table13[[#This Row],[Kod EAN 
(Szt)]]&lt;&gt;0,Table13[[#This Row],[Kod EAN 
(Szt)]]&lt;&gt;"0"),TEXT(Table13[[#This Row],[Kod EAN 
(Szt)]],"0000000000000"),"")</f>
        <v>3086123682825</v>
      </c>
      <c r="D624" s="79" t="s">
        <v>6182</v>
      </c>
      <c r="E624" s="27" t="s">
        <v>10</v>
      </c>
      <c r="F624" s="28" t="s">
        <v>1997</v>
      </c>
      <c r="G624" s="29"/>
      <c r="H624" s="66">
        <v>136.35</v>
      </c>
      <c r="I624" s="67">
        <v>0.2</v>
      </c>
      <c r="J624" s="51">
        <f>Table13[[#This Row],[Cena Netto]]*(1-Table13[[#This Row],[Rabat Długoterminowy]])</f>
        <v>109.08</v>
      </c>
      <c r="K624" s="80">
        <f>IF(TRIM($D$8)='Payment Term'!A$1,1-(1-$D$9)*(1-2%),$D$9)</f>
        <v>0.25</v>
      </c>
      <c r="L624" s="35"/>
      <c r="M624" s="81">
        <f>1-(1-Table13[[#This Row],[Rabat Długoterminowy]])*(1-Table13[[#This Row],[Dodatkowy rabat kwartału (składany)]])</f>
        <v>0.19999999999999996</v>
      </c>
      <c r="N624" s="52">
        <v>0</v>
      </c>
      <c r="O624" s="31">
        <f>ROUND(Table13[[#This Row],[Cena Netto Po Rabacie Długoterminowym]]*(1-Table13[[#This Row],[Rabat Podstawowy]])*(1-Table13[[#This Row],[Dodatkowy rabat kwartału (składany)]])*(1-Table13[[#This Row],[Rabat Indywidualny]]),2)</f>
        <v>81.81</v>
      </c>
      <c r="P624" s="31">
        <f>Table13[[#This Row],[Сena SKU Po Wszystkich Rabatach]]/Table13[[#This Row],[Szt/
Opak.]]</f>
        <v>5.1131250000000001</v>
      </c>
      <c r="Q624" s="94" t="s">
        <v>2452</v>
      </c>
      <c r="R624" s="36" t="s">
        <v>6200</v>
      </c>
      <c r="S624" s="91">
        <f>IF(ISERROR(Table13[[#This Row],[W Inner]]),Table13[[#This Row],[W Outer]],IF(AND(Table13[[#This Row],[W Inner]]&gt;0,Table13[[#This Row],[W Inner]]&lt;&gt;"0"),Table13[[#This Row],[W Inner]],Table13[[#This Row],[W Outer]]))</f>
        <v>12</v>
      </c>
      <c r="T624" s="86"/>
      <c r="U6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4" s="49">
        <f>IF(Table13[[#This Row],[Zamówienie - Ilosc SKU '[Szt']]]=0,0,MOD(Table13[[#This Row],[Zamówienie - Ilosc SKU '[Szt']]],Table13[[#This Row],[Min. Ilość Zam. Sku]])-0.5)</f>
        <v>0</v>
      </c>
      <c r="W624" s="31">
        <f>Table13[[#This Row],[Сena SKU Po Wszystkich Rabatach]]*U624</f>
        <v>0</v>
      </c>
      <c r="X624" s="33" t="str">
        <f>IF(Table13[[#This Row],[Zamówienie - Ilosc SKU '[Szt']]]=0,"Niezamówione produkty","Zamówione produkty")</f>
        <v>Niezamówione produkty</v>
      </c>
      <c r="Y624" s="34" t="s">
        <v>90</v>
      </c>
      <c r="Z624" s="34">
        <v>12</v>
      </c>
      <c r="AA624" s="34">
        <v>96</v>
      </c>
      <c r="AB624" s="34">
        <v>672</v>
      </c>
      <c r="AC624" s="34">
        <f>+Table13[[#This Row],[Na Palecie]]/Table13[[#This Row],[W Outer]]</f>
        <v>56</v>
      </c>
      <c r="AD624" s="34">
        <f>+Table13[[#This Row],[Na Palecie]]/Table13[[#This Row],[Na 
Warstwie]]</f>
        <v>7</v>
      </c>
      <c r="AE624" s="37" t="s">
        <v>1998</v>
      </c>
      <c r="AF624" s="37" t="s">
        <v>1999</v>
      </c>
      <c r="AG624" s="37" t="s">
        <v>6671</v>
      </c>
      <c r="AH624" s="37" t="s">
        <v>6672</v>
      </c>
      <c r="AI624" s="37"/>
      <c r="AJ624" s="37" t="s">
        <v>6711</v>
      </c>
      <c r="AK624" s="37" t="s">
        <v>1924</v>
      </c>
      <c r="AL624" s="37" t="str">
        <f>_xlfn.XLOOKUP(Table13[[#This Row],[Rabat Indywidualny]],'PC2 code'!A:A,'PC2 code'!B:B,0)</f>
        <v>00</v>
      </c>
    </row>
    <row r="625" spans="1:38" ht="15.75" customHeight="1" x14ac:dyDescent="0.35">
      <c r="A625" s="73" t="s">
        <v>5849</v>
      </c>
      <c r="B625" s="73" t="str">
        <f>TEXT(Table13[[#This Row],[Kod EAN 
(Sku)]],"0000000000000")</f>
        <v>3086123720473</v>
      </c>
      <c r="C625" s="78" t="str">
        <f>IF(AND(Table13[[#This Row],[Kod EAN 
(Szt)]]&lt;&gt;0,Table13[[#This Row],[Kod EAN 
(Szt)]]&lt;&gt;"0"),TEXT(Table13[[#This Row],[Kod EAN 
(Szt)]],"0000000000000"),"")</f>
        <v>3086123682825</v>
      </c>
      <c r="D625" s="79" t="s">
        <v>6183</v>
      </c>
      <c r="E625" s="27" t="s">
        <v>10</v>
      </c>
      <c r="F625" s="28" t="s">
        <v>1997</v>
      </c>
      <c r="G625" s="29"/>
      <c r="H625" s="66">
        <v>136.35</v>
      </c>
      <c r="I625" s="67">
        <v>0.2</v>
      </c>
      <c r="J625" s="51">
        <f>Table13[[#This Row],[Cena Netto]]*(1-Table13[[#This Row],[Rabat Długoterminowy]])</f>
        <v>109.08</v>
      </c>
      <c r="K625" s="80">
        <f>IF(TRIM($D$8)='Payment Term'!A$1,1-(1-$D$9)*(1-2%),$D$9)</f>
        <v>0.25</v>
      </c>
      <c r="L625" s="35"/>
      <c r="M625" s="81">
        <f>1-(1-Table13[[#This Row],[Rabat Długoterminowy]])*(1-Table13[[#This Row],[Dodatkowy rabat kwartału (składany)]])</f>
        <v>0.19999999999999996</v>
      </c>
      <c r="N625" s="52">
        <v>0</v>
      </c>
      <c r="O625" s="31">
        <f>ROUND(Table13[[#This Row],[Cena Netto Po Rabacie Długoterminowym]]*(1-Table13[[#This Row],[Rabat Podstawowy]])*(1-Table13[[#This Row],[Dodatkowy rabat kwartału (składany)]])*(1-Table13[[#This Row],[Rabat Indywidualny]]),2)</f>
        <v>81.81</v>
      </c>
      <c r="P625" s="31">
        <f>Table13[[#This Row],[Сena SKU Po Wszystkich Rabatach]]/Table13[[#This Row],[Szt/
Opak.]]</f>
        <v>5.1131250000000001</v>
      </c>
      <c r="Q625" s="94" t="s">
        <v>2452</v>
      </c>
      <c r="R625" s="36" t="s">
        <v>6200</v>
      </c>
      <c r="S625" s="91">
        <f>IF(ISERROR(Table13[[#This Row],[W Inner]]),Table13[[#This Row],[W Outer]],IF(AND(Table13[[#This Row],[W Inner]]&gt;0,Table13[[#This Row],[W Inner]]&lt;&gt;"0"),Table13[[#This Row],[W Inner]],Table13[[#This Row],[W Outer]]))</f>
        <v>12</v>
      </c>
      <c r="T625" s="86"/>
      <c r="U6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5" s="49">
        <f>IF(Table13[[#This Row],[Zamówienie - Ilosc SKU '[Szt']]]=0,0,MOD(Table13[[#This Row],[Zamówienie - Ilosc SKU '[Szt']]],Table13[[#This Row],[Min. Ilość Zam. Sku]])-0.5)</f>
        <v>0</v>
      </c>
      <c r="W625" s="31">
        <f>Table13[[#This Row],[Сena SKU Po Wszystkich Rabatach]]*U625</f>
        <v>0</v>
      </c>
      <c r="X625" s="33" t="str">
        <f>IF(Table13[[#This Row],[Zamówienie - Ilosc SKU '[Szt']]]=0,"Niezamówione produkty","Zamówione produkty")</f>
        <v>Niezamówione produkty</v>
      </c>
      <c r="Y625" s="34" t="s">
        <v>90</v>
      </c>
      <c r="Z625" s="34">
        <v>12</v>
      </c>
      <c r="AA625" s="34">
        <v>96</v>
      </c>
      <c r="AB625" s="34">
        <v>672</v>
      </c>
      <c r="AC625" s="34">
        <f>+Table13[[#This Row],[Na Palecie]]/Table13[[#This Row],[W Outer]]</f>
        <v>56</v>
      </c>
      <c r="AD625" s="34">
        <f>+Table13[[#This Row],[Na Palecie]]/Table13[[#This Row],[Na 
Warstwie]]</f>
        <v>7</v>
      </c>
      <c r="AE625" s="37" t="s">
        <v>1998</v>
      </c>
      <c r="AF625" s="37" t="s">
        <v>1999</v>
      </c>
      <c r="AG625" s="37" t="s">
        <v>6673</v>
      </c>
      <c r="AH625" s="37" t="s">
        <v>6674</v>
      </c>
      <c r="AI625" s="37"/>
      <c r="AJ625" s="37" t="s">
        <v>6711</v>
      </c>
      <c r="AK625" s="37" t="s">
        <v>1924</v>
      </c>
      <c r="AL625" s="37" t="str">
        <f>_xlfn.XLOOKUP(Table13[[#This Row],[Rabat Indywidualny]],'PC2 code'!A:A,'PC2 code'!B:B,0)</f>
        <v>00</v>
      </c>
    </row>
    <row r="626" spans="1:38" ht="15.75" customHeight="1" x14ac:dyDescent="0.35">
      <c r="A626" s="73" t="s">
        <v>5850</v>
      </c>
      <c r="B626" s="73" t="str">
        <f>TEXT(Table13[[#This Row],[Kod EAN 
(Sku)]],"0000000000000")</f>
        <v>3086123720473</v>
      </c>
      <c r="C626" s="78" t="str">
        <f>IF(AND(Table13[[#This Row],[Kod EAN 
(Szt)]]&lt;&gt;0,Table13[[#This Row],[Kod EAN 
(Szt)]]&lt;&gt;"0"),TEXT(Table13[[#This Row],[Kod EAN 
(Szt)]],"0000000000000"),"")</f>
        <v>3086123682825</v>
      </c>
      <c r="D626" s="79" t="s">
        <v>6184</v>
      </c>
      <c r="E626" s="27" t="s">
        <v>10</v>
      </c>
      <c r="F626" s="28" t="s">
        <v>1997</v>
      </c>
      <c r="G626" s="29"/>
      <c r="H626" s="66">
        <v>136.35</v>
      </c>
      <c r="I626" s="67">
        <v>0.2</v>
      </c>
      <c r="J626" s="51">
        <f>Table13[[#This Row],[Cena Netto]]*(1-Table13[[#This Row],[Rabat Długoterminowy]])</f>
        <v>109.08</v>
      </c>
      <c r="K626" s="80">
        <f>IF(TRIM($D$8)='Payment Term'!A$1,1-(1-$D$9)*(1-2%),$D$9)</f>
        <v>0.25</v>
      </c>
      <c r="L626" s="35"/>
      <c r="M626" s="81">
        <f>1-(1-Table13[[#This Row],[Rabat Długoterminowy]])*(1-Table13[[#This Row],[Dodatkowy rabat kwartału (składany)]])</f>
        <v>0.19999999999999996</v>
      </c>
      <c r="N626" s="52">
        <v>0</v>
      </c>
      <c r="O626" s="31">
        <f>ROUND(Table13[[#This Row],[Cena Netto Po Rabacie Długoterminowym]]*(1-Table13[[#This Row],[Rabat Podstawowy]])*(1-Table13[[#This Row],[Dodatkowy rabat kwartału (składany)]])*(1-Table13[[#This Row],[Rabat Indywidualny]]),2)</f>
        <v>81.81</v>
      </c>
      <c r="P626" s="31">
        <f>Table13[[#This Row],[Сena SKU Po Wszystkich Rabatach]]/Table13[[#This Row],[Szt/
Opak.]]</f>
        <v>5.1131250000000001</v>
      </c>
      <c r="Q626" s="94" t="s">
        <v>2452</v>
      </c>
      <c r="R626" s="36" t="s">
        <v>6200</v>
      </c>
      <c r="S626" s="91">
        <f>IF(ISERROR(Table13[[#This Row],[W Inner]]),Table13[[#This Row],[W Outer]],IF(AND(Table13[[#This Row],[W Inner]]&gt;0,Table13[[#This Row],[W Inner]]&lt;&gt;"0"),Table13[[#This Row],[W Inner]],Table13[[#This Row],[W Outer]]))</f>
        <v>12</v>
      </c>
      <c r="T626" s="86"/>
      <c r="U6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6" s="49">
        <f>IF(Table13[[#This Row],[Zamówienie - Ilosc SKU '[Szt']]]=0,0,MOD(Table13[[#This Row],[Zamówienie - Ilosc SKU '[Szt']]],Table13[[#This Row],[Min. Ilość Zam. Sku]])-0.5)</f>
        <v>0</v>
      </c>
      <c r="W626" s="31">
        <f>Table13[[#This Row],[Сena SKU Po Wszystkich Rabatach]]*U626</f>
        <v>0</v>
      </c>
      <c r="X626" s="33" t="str">
        <f>IF(Table13[[#This Row],[Zamówienie - Ilosc SKU '[Szt']]]=0,"Niezamówione produkty","Zamówione produkty")</f>
        <v>Niezamówione produkty</v>
      </c>
      <c r="Y626" s="34" t="s">
        <v>90</v>
      </c>
      <c r="Z626" s="34">
        <v>12</v>
      </c>
      <c r="AA626" s="34">
        <v>96</v>
      </c>
      <c r="AB626" s="34">
        <v>672</v>
      </c>
      <c r="AC626" s="34">
        <f>+Table13[[#This Row],[Na Palecie]]/Table13[[#This Row],[W Outer]]</f>
        <v>56</v>
      </c>
      <c r="AD626" s="34">
        <f>+Table13[[#This Row],[Na Palecie]]/Table13[[#This Row],[Na 
Warstwie]]</f>
        <v>7</v>
      </c>
      <c r="AE626" s="37" t="s">
        <v>1998</v>
      </c>
      <c r="AF626" s="37" t="s">
        <v>1999</v>
      </c>
      <c r="AG626" s="37" t="s">
        <v>6675</v>
      </c>
      <c r="AH626" s="37" t="s">
        <v>6676</v>
      </c>
      <c r="AI626" s="37"/>
      <c r="AJ626" s="37" t="s">
        <v>6711</v>
      </c>
      <c r="AK626" s="37" t="s">
        <v>1924</v>
      </c>
      <c r="AL626" s="37" t="str">
        <f>_xlfn.XLOOKUP(Table13[[#This Row],[Rabat Indywidualny]],'PC2 code'!A:A,'PC2 code'!B:B,0)</f>
        <v>00</v>
      </c>
    </row>
    <row r="627" spans="1:38" ht="15.75" customHeight="1" x14ac:dyDescent="0.35">
      <c r="A627" s="73" t="s">
        <v>5851</v>
      </c>
      <c r="B627" s="73" t="str">
        <f>TEXT(Table13[[#This Row],[Kod EAN 
(Sku)]],"0000000000000")</f>
        <v>3086123720473</v>
      </c>
      <c r="C627" s="78" t="str">
        <f>IF(AND(Table13[[#This Row],[Kod EAN 
(Szt)]]&lt;&gt;0,Table13[[#This Row],[Kod EAN 
(Szt)]]&lt;&gt;"0"),TEXT(Table13[[#This Row],[Kod EAN 
(Szt)]],"0000000000000"),"")</f>
        <v>3086123682825</v>
      </c>
      <c r="D627" s="79" t="s">
        <v>6185</v>
      </c>
      <c r="E627" s="27" t="s">
        <v>10</v>
      </c>
      <c r="F627" s="28" t="s">
        <v>1997</v>
      </c>
      <c r="G627" s="29"/>
      <c r="H627" s="66">
        <v>136.35</v>
      </c>
      <c r="I627" s="67">
        <v>0.2</v>
      </c>
      <c r="J627" s="51">
        <f>Table13[[#This Row],[Cena Netto]]*(1-Table13[[#This Row],[Rabat Długoterminowy]])</f>
        <v>109.08</v>
      </c>
      <c r="K627" s="80">
        <f>IF(TRIM($D$8)='Payment Term'!A$1,1-(1-$D$9)*(1-2%),$D$9)</f>
        <v>0.25</v>
      </c>
      <c r="L627" s="35"/>
      <c r="M627" s="81">
        <f>1-(1-Table13[[#This Row],[Rabat Długoterminowy]])*(1-Table13[[#This Row],[Dodatkowy rabat kwartału (składany)]])</f>
        <v>0.19999999999999996</v>
      </c>
      <c r="N627" s="52">
        <v>0</v>
      </c>
      <c r="O627" s="31">
        <f>ROUND(Table13[[#This Row],[Cena Netto Po Rabacie Długoterminowym]]*(1-Table13[[#This Row],[Rabat Podstawowy]])*(1-Table13[[#This Row],[Dodatkowy rabat kwartału (składany)]])*(1-Table13[[#This Row],[Rabat Indywidualny]]),2)</f>
        <v>81.81</v>
      </c>
      <c r="P627" s="31">
        <f>Table13[[#This Row],[Сena SKU Po Wszystkich Rabatach]]/Table13[[#This Row],[Szt/
Opak.]]</f>
        <v>5.1131250000000001</v>
      </c>
      <c r="Q627" s="94" t="s">
        <v>2452</v>
      </c>
      <c r="R627" s="36" t="s">
        <v>6200</v>
      </c>
      <c r="S627" s="91">
        <f>IF(ISERROR(Table13[[#This Row],[W Inner]]),Table13[[#This Row],[W Outer]],IF(AND(Table13[[#This Row],[W Inner]]&gt;0,Table13[[#This Row],[W Inner]]&lt;&gt;"0"),Table13[[#This Row],[W Inner]],Table13[[#This Row],[W Outer]]))</f>
        <v>12</v>
      </c>
      <c r="T627" s="86"/>
      <c r="U6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7" s="49">
        <f>IF(Table13[[#This Row],[Zamówienie - Ilosc SKU '[Szt']]]=0,0,MOD(Table13[[#This Row],[Zamówienie - Ilosc SKU '[Szt']]],Table13[[#This Row],[Min. Ilość Zam. Sku]])-0.5)</f>
        <v>0</v>
      </c>
      <c r="W627" s="31">
        <f>Table13[[#This Row],[Сena SKU Po Wszystkich Rabatach]]*U627</f>
        <v>0</v>
      </c>
      <c r="X627" s="33" t="str">
        <f>IF(Table13[[#This Row],[Zamówienie - Ilosc SKU '[Szt']]]=0,"Niezamówione produkty","Zamówione produkty")</f>
        <v>Niezamówione produkty</v>
      </c>
      <c r="Y627" s="34" t="s">
        <v>90</v>
      </c>
      <c r="Z627" s="34">
        <v>12</v>
      </c>
      <c r="AA627" s="34">
        <v>96</v>
      </c>
      <c r="AB627" s="34">
        <v>672</v>
      </c>
      <c r="AC627" s="34">
        <f>+Table13[[#This Row],[Na Palecie]]/Table13[[#This Row],[W Outer]]</f>
        <v>56</v>
      </c>
      <c r="AD627" s="34">
        <f>+Table13[[#This Row],[Na Palecie]]/Table13[[#This Row],[Na 
Warstwie]]</f>
        <v>7</v>
      </c>
      <c r="AE627" s="37" t="s">
        <v>1998</v>
      </c>
      <c r="AF627" s="37" t="s">
        <v>1999</v>
      </c>
      <c r="AG627" s="37" t="s">
        <v>6677</v>
      </c>
      <c r="AH627" s="37" t="s">
        <v>6678</v>
      </c>
      <c r="AI627" s="37"/>
      <c r="AJ627" s="37" t="s">
        <v>6711</v>
      </c>
      <c r="AK627" s="37" t="s">
        <v>1924</v>
      </c>
      <c r="AL627" s="37" t="str">
        <f>_xlfn.XLOOKUP(Table13[[#This Row],[Rabat Indywidualny]],'PC2 code'!A:A,'PC2 code'!B:B,0)</f>
        <v>00</v>
      </c>
    </row>
    <row r="628" spans="1:38" ht="15.75" customHeight="1" x14ac:dyDescent="0.35">
      <c r="A628" s="73" t="s">
        <v>5852</v>
      </c>
      <c r="B628" s="73" t="str">
        <f>TEXT(Table13[[#This Row],[Kod EAN 
(Sku)]],"0000000000000")</f>
        <v>3086123242227</v>
      </c>
      <c r="C628" s="78" t="str">
        <f>IF(AND(Table13[[#This Row],[Kod EAN 
(Szt)]]&lt;&gt;0,Table13[[#This Row],[Kod EAN 
(Szt)]]&lt;&gt;"0"),TEXT(Table13[[#This Row],[Kod EAN 
(Szt)]],"0000000000000"),"")</f>
        <v/>
      </c>
      <c r="D628" s="79" t="s">
        <v>6186</v>
      </c>
      <c r="E628" s="27" t="s">
        <v>13</v>
      </c>
      <c r="F628" s="28" t="s">
        <v>2001</v>
      </c>
      <c r="G628" s="29"/>
      <c r="H628" s="66">
        <v>19.23</v>
      </c>
      <c r="I628" s="67"/>
      <c r="J628" s="51">
        <f>Table13[[#This Row],[Cena Netto]]*(1-Table13[[#This Row],[Rabat Długoterminowy]])</f>
        <v>19.23</v>
      </c>
      <c r="K628" s="80">
        <f>IF(TRIM($D$8)='Payment Term'!A$1,1-(1-$D$9)*(1-2%),$D$9)</f>
        <v>0.25</v>
      </c>
      <c r="L628" s="35"/>
      <c r="M628" s="81">
        <f>1-(1-Table13[[#This Row],[Rabat Długoterminowy]])*(1-Table13[[#This Row],[Dodatkowy rabat kwartału (składany)]])</f>
        <v>0</v>
      </c>
      <c r="N628" s="52">
        <v>0</v>
      </c>
      <c r="O628" s="31">
        <f>ROUND(Table13[[#This Row],[Cena Netto Po Rabacie Długoterminowym]]*(1-Table13[[#This Row],[Rabat Podstawowy]])*(1-Table13[[#This Row],[Dodatkowy rabat kwartału (składany)]])*(1-Table13[[#This Row],[Rabat Indywidualny]]),2)</f>
        <v>14.42</v>
      </c>
      <c r="P628" s="31">
        <f>Table13[[#This Row],[Сena SKU Po Wszystkich Rabatach]]/Table13[[#This Row],[Szt/
Opak.]]</f>
        <v>2.4033333333333333</v>
      </c>
      <c r="Q628" s="94" t="s">
        <v>6204</v>
      </c>
      <c r="R628" s="36" t="s">
        <v>2440</v>
      </c>
      <c r="S628" s="91">
        <f>IF(ISERROR(Table13[[#This Row],[W Inner]]),Table13[[#This Row],[W Outer]],IF(AND(Table13[[#This Row],[W Inner]]&gt;0,Table13[[#This Row],[W Inner]]&lt;&gt;"0"),Table13[[#This Row],[W Inner]],Table13[[#This Row],[W Outer]]))</f>
        <v>10</v>
      </c>
      <c r="T628" s="86"/>
      <c r="U6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8" s="49">
        <f>IF(Table13[[#This Row],[Zamówienie - Ilosc SKU '[Szt']]]=0,0,MOD(Table13[[#This Row],[Zamówienie - Ilosc SKU '[Szt']]],Table13[[#This Row],[Min. Ilość Zam. Sku]])-0.5)</f>
        <v>0</v>
      </c>
      <c r="W628" s="31">
        <f>Table13[[#This Row],[Сena SKU Po Wszystkich Rabatach]]*U628</f>
        <v>0</v>
      </c>
      <c r="X628" s="33" t="str">
        <f>IF(Table13[[#This Row],[Zamówienie - Ilosc SKU '[Szt']]]=0,"Niezamówione produkty","Zamówione produkty")</f>
        <v>Niezamówione produkty</v>
      </c>
      <c r="Y628" s="34" t="s">
        <v>90</v>
      </c>
      <c r="Z628" s="34">
        <v>10</v>
      </c>
      <c r="AA628" s="34">
        <v>240</v>
      </c>
      <c r="AB628" s="34">
        <v>1440</v>
      </c>
      <c r="AC628" s="34">
        <f>+Table13[[#This Row],[Na Palecie]]/Table13[[#This Row],[W Outer]]</f>
        <v>144</v>
      </c>
      <c r="AD628" s="34">
        <f>+Table13[[#This Row],[Na Palecie]]/Table13[[#This Row],[Na 
Warstwie]]</f>
        <v>6</v>
      </c>
      <c r="AE628" s="37" t="s">
        <v>6309</v>
      </c>
      <c r="AF628" s="37" t="s">
        <v>90</v>
      </c>
      <c r="AG628" s="37" t="s">
        <v>6679</v>
      </c>
      <c r="AH628" s="37" t="s">
        <v>6680</v>
      </c>
      <c r="AI628" s="37"/>
      <c r="AJ628" s="37" t="s">
        <v>6712</v>
      </c>
      <c r="AK628" s="37" t="s">
        <v>2026</v>
      </c>
      <c r="AL628" s="37" t="str">
        <f>_xlfn.XLOOKUP(Table13[[#This Row],[Rabat Indywidualny]],'PC2 code'!A:A,'PC2 code'!B:B,0)</f>
        <v>00</v>
      </c>
    </row>
    <row r="629" spans="1:38" ht="15.75" customHeight="1" x14ac:dyDescent="0.35">
      <c r="A629" s="73" t="s">
        <v>5853</v>
      </c>
      <c r="B629" s="73" t="str">
        <f>TEXT(Table13[[#This Row],[Kod EAN 
(Sku)]],"0000000000000")</f>
        <v>3086123644922</v>
      </c>
      <c r="C629" s="78" t="str">
        <f>IF(AND(Table13[[#This Row],[Kod EAN 
(Szt)]]&lt;&gt;0,Table13[[#This Row],[Kod EAN 
(Szt)]]&lt;&gt;"0"),TEXT(Table13[[#This Row],[Kod EAN 
(Szt)]],"0000000000000"),"")</f>
        <v/>
      </c>
      <c r="D629" s="79" t="s">
        <v>2000</v>
      </c>
      <c r="E629" s="27" t="s">
        <v>13</v>
      </c>
      <c r="F629" s="28" t="s">
        <v>2001</v>
      </c>
      <c r="G629" s="29"/>
      <c r="H629" s="66">
        <v>24.11</v>
      </c>
      <c r="I629" s="67"/>
      <c r="J629" s="51">
        <f>Table13[[#This Row],[Cena Netto]]*(1-Table13[[#This Row],[Rabat Długoterminowy]])</f>
        <v>24.11</v>
      </c>
      <c r="K629" s="80">
        <f>IF(TRIM($D$8)='Payment Term'!A$1,1-(1-$D$9)*(1-2%),$D$9)</f>
        <v>0.25</v>
      </c>
      <c r="L629" s="35"/>
      <c r="M629" s="81">
        <f>1-(1-Table13[[#This Row],[Rabat Długoterminowy]])*(1-Table13[[#This Row],[Dodatkowy rabat kwartału (składany)]])</f>
        <v>0</v>
      </c>
      <c r="N629" s="52">
        <v>0</v>
      </c>
      <c r="O629" s="31">
        <f>ROUND(Table13[[#This Row],[Cena Netto Po Rabacie Długoterminowym]]*(1-Table13[[#This Row],[Rabat Podstawowy]])*(1-Table13[[#This Row],[Dodatkowy rabat kwartału (składany)]])*(1-Table13[[#This Row],[Rabat Indywidualny]]),2)</f>
        <v>18.079999999999998</v>
      </c>
      <c r="P629" s="31">
        <f>Table13[[#This Row],[Сena SKU Po Wszystkich Rabatach]]/Table13[[#This Row],[Szt/
Opak.]]</f>
        <v>9.0399999999999991</v>
      </c>
      <c r="Q629" s="94" t="s">
        <v>6205</v>
      </c>
      <c r="R629" s="36" t="s">
        <v>2440</v>
      </c>
      <c r="S629" s="91">
        <f>IF(ISERROR(Table13[[#This Row],[W Inner]]),Table13[[#This Row],[W Outer]],IF(AND(Table13[[#This Row],[W Inner]]&gt;0,Table13[[#This Row],[W Inner]]&lt;&gt;"0"),Table13[[#This Row],[W Inner]],Table13[[#This Row],[W Outer]]))</f>
        <v>10</v>
      </c>
      <c r="T629" s="86"/>
      <c r="U6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29" s="49">
        <f>IF(Table13[[#This Row],[Zamówienie - Ilosc SKU '[Szt']]]=0,0,MOD(Table13[[#This Row],[Zamówienie - Ilosc SKU '[Szt']]],Table13[[#This Row],[Min. Ilość Zam. Sku]])-0.5)</f>
        <v>0</v>
      </c>
      <c r="W629" s="31">
        <f>Table13[[#This Row],[Сena SKU Po Wszystkich Rabatach]]*U629</f>
        <v>0</v>
      </c>
      <c r="X629" s="33" t="str">
        <f>IF(Table13[[#This Row],[Zamówienie - Ilosc SKU '[Szt']]]=0,"Niezamówione produkty","Zamówione produkty")</f>
        <v>Niezamówione produkty</v>
      </c>
      <c r="Y629" s="34" t="s">
        <v>90</v>
      </c>
      <c r="Z629" s="34">
        <v>10</v>
      </c>
      <c r="AA629" s="34">
        <v>150</v>
      </c>
      <c r="AB629" s="34">
        <v>1050</v>
      </c>
      <c r="AC629" s="34">
        <f>+Table13[[#This Row],[Na Palecie]]/Table13[[#This Row],[W Outer]]</f>
        <v>105</v>
      </c>
      <c r="AD629" s="34">
        <f>+Table13[[#This Row],[Na Palecie]]/Table13[[#This Row],[Na 
Warstwie]]</f>
        <v>7</v>
      </c>
      <c r="AE629" s="37" t="s">
        <v>2002</v>
      </c>
      <c r="AF629" s="37" t="s">
        <v>90</v>
      </c>
      <c r="AG629" s="37" t="s">
        <v>2003</v>
      </c>
      <c r="AH629" s="37" t="s">
        <v>2004</v>
      </c>
      <c r="AI629" s="37"/>
      <c r="AJ629" s="37" t="s">
        <v>6712</v>
      </c>
      <c r="AK629" s="37" t="s">
        <v>2005</v>
      </c>
      <c r="AL629" s="37" t="str">
        <f>_xlfn.XLOOKUP(Table13[[#This Row],[Rabat Indywidualny]],'PC2 code'!A:A,'PC2 code'!B:B,0)</f>
        <v>00</v>
      </c>
    </row>
    <row r="630" spans="1:38" ht="15.75" customHeight="1" x14ac:dyDescent="0.35">
      <c r="A630" s="73" t="s">
        <v>5854</v>
      </c>
      <c r="B630" s="73" t="str">
        <f>TEXT(Table13[[#This Row],[Kod EAN 
(Sku)]],"0000000000000")</f>
        <v>3086123644885</v>
      </c>
      <c r="C630" s="78" t="str">
        <f>IF(AND(Table13[[#This Row],[Kod EAN 
(Szt)]]&lt;&gt;0,Table13[[#This Row],[Kod EAN 
(Szt)]]&lt;&gt;"0"),TEXT(Table13[[#This Row],[Kod EAN 
(Szt)]],"0000000000000"),"")</f>
        <v/>
      </c>
      <c r="D630" s="79" t="s">
        <v>2006</v>
      </c>
      <c r="E630" s="27" t="s">
        <v>13</v>
      </c>
      <c r="F630" s="28" t="s">
        <v>2001</v>
      </c>
      <c r="G630" s="29"/>
      <c r="H630" s="66">
        <v>34.11</v>
      </c>
      <c r="I630" s="67"/>
      <c r="J630" s="51">
        <f>Table13[[#This Row],[Cena Netto]]*(1-Table13[[#This Row],[Rabat Długoterminowy]])</f>
        <v>34.11</v>
      </c>
      <c r="K630" s="80">
        <f>IF(TRIM($D$8)='Payment Term'!A$1,1-(1-$D$9)*(1-2%),$D$9)</f>
        <v>0.25</v>
      </c>
      <c r="L630" s="35"/>
      <c r="M630" s="81">
        <f>1-(1-Table13[[#This Row],[Rabat Długoterminowy]])*(1-Table13[[#This Row],[Dodatkowy rabat kwartału (składany)]])</f>
        <v>0</v>
      </c>
      <c r="N630" s="52">
        <v>0</v>
      </c>
      <c r="O630" s="31">
        <f>ROUND(Table13[[#This Row],[Cena Netto Po Rabacie Długoterminowym]]*(1-Table13[[#This Row],[Rabat Podstawowy]])*(1-Table13[[#This Row],[Dodatkowy rabat kwartału (składany)]])*(1-Table13[[#This Row],[Rabat Indywidualny]]),2)</f>
        <v>25.58</v>
      </c>
      <c r="P630" s="31">
        <f>Table13[[#This Row],[Сena SKU Po Wszystkich Rabatach]]/Table13[[#This Row],[Szt/
Opak.]]</f>
        <v>6.3949999999999996</v>
      </c>
      <c r="Q630" s="94" t="s">
        <v>6198</v>
      </c>
      <c r="R630" s="36" t="s">
        <v>6204</v>
      </c>
      <c r="S630" s="91" t="str">
        <f>IF(ISERROR(Table13[[#This Row],[W Inner]]),Table13[[#This Row],[W Outer]],IF(AND(Table13[[#This Row],[W Inner]]&gt;0,Table13[[#This Row],[W Inner]]&lt;&gt;"0"),Table13[[#This Row],[W Inner]],Table13[[#This Row],[W Outer]]))</f>
        <v>6</v>
      </c>
      <c r="T630" s="86"/>
      <c r="U6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0" s="49">
        <f>IF(Table13[[#This Row],[Zamówienie - Ilosc SKU '[Szt']]]=0,0,MOD(Table13[[#This Row],[Zamówienie - Ilosc SKU '[Szt']]],Table13[[#This Row],[Min. Ilość Zam. Sku]])-0.5)</f>
        <v>0</v>
      </c>
      <c r="W630" s="31">
        <f>Table13[[#This Row],[Сena SKU Po Wszystkich Rabatach]]*U630</f>
        <v>0</v>
      </c>
      <c r="X630" s="33" t="str">
        <f>IF(Table13[[#This Row],[Zamówienie - Ilosc SKU '[Szt']]]=0,"Niezamówione produkty","Zamówione produkty")</f>
        <v>Niezamówione produkty</v>
      </c>
      <c r="Y630" s="34" t="s">
        <v>6204</v>
      </c>
      <c r="Z630" s="34">
        <v>24</v>
      </c>
      <c r="AA630" s="34">
        <v>360</v>
      </c>
      <c r="AB630" s="34">
        <v>2520</v>
      </c>
      <c r="AC630" s="34">
        <f>+Table13[[#This Row],[Na Palecie]]/Table13[[#This Row],[W Outer]]</f>
        <v>105</v>
      </c>
      <c r="AD630" s="34">
        <f>+Table13[[#This Row],[Na Palecie]]/Table13[[#This Row],[Na 
Warstwie]]</f>
        <v>7</v>
      </c>
      <c r="AE630" s="37" t="s">
        <v>2007</v>
      </c>
      <c r="AF630" s="37" t="s">
        <v>90</v>
      </c>
      <c r="AG630" s="37" t="s">
        <v>2008</v>
      </c>
      <c r="AH630" s="37" t="s">
        <v>2009</v>
      </c>
      <c r="AI630" s="37"/>
      <c r="AJ630" s="37" t="s">
        <v>6712</v>
      </c>
      <c r="AK630" s="37" t="s">
        <v>2005</v>
      </c>
      <c r="AL630" s="37" t="str">
        <f>_xlfn.XLOOKUP(Table13[[#This Row],[Rabat Indywidualny]],'PC2 code'!A:A,'PC2 code'!B:B,0)</f>
        <v>00</v>
      </c>
    </row>
    <row r="631" spans="1:38" ht="15.75" customHeight="1" x14ac:dyDescent="0.35">
      <c r="A631" s="73" t="s">
        <v>5855</v>
      </c>
      <c r="B631" s="73" t="str">
        <f>TEXT(Table13[[#This Row],[Kod EAN 
(Sku)]],"0000000000000")</f>
        <v>3086123760448</v>
      </c>
      <c r="C631" s="78" t="str">
        <f>IF(AND(Table13[[#This Row],[Kod EAN 
(Szt)]]&lt;&gt;0,Table13[[#This Row],[Kod EAN 
(Szt)]]&lt;&gt;"0"),TEXT(Table13[[#This Row],[Kod EAN 
(Szt)]],"0000000000000"),"")</f>
        <v/>
      </c>
      <c r="D631" s="79" t="s">
        <v>6187</v>
      </c>
      <c r="E631" s="27" t="s">
        <v>13</v>
      </c>
      <c r="F631" s="28" t="s">
        <v>2001</v>
      </c>
      <c r="G631" s="29"/>
      <c r="H631" s="66">
        <v>24.11</v>
      </c>
      <c r="I631" s="67"/>
      <c r="J631" s="51">
        <f>Table13[[#This Row],[Cena Netto]]*(1-Table13[[#This Row],[Rabat Długoterminowy]])</f>
        <v>24.11</v>
      </c>
      <c r="K631" s="80">
        <f>IF(TRIM($D$8)='Payment Term'!A$1,1-(1-$D$9)*(1-2%),$D$9)</f>
        <v>0.25</v>
      </c>
      <c r="L631" s="35"/>
      <c r="M631" s="81">
        <f>1-(1-Table13[[#This Row],[Rabat Długoterminowy]])*(1-Table13[[#This Row],[Dodatkowy rabat kwartału (składany)]])</f>
        <v>0</v>
      </c>
      <c r="N631" s="52">
        <v>0</v>
      </c>
      <c r="O631" s="31">
        <f>ROUND(Table13[[#This Row],[Cena Netto Po Rabacie Długoterminowym]]*(1-Table13[[#This Row],[Rabat Podstawowy]])*(1-Table13[[#This Row],[Dodatkowy rabat kwartału (składany)]])*(1-Table13[[#This Row],[Rabat Indywidualny]]),2)</f>
        <v>18.079999999999998</v>
      </c>
      <c r="P631" s="31">
        <f>Table13[[#This Row],[Сena SKU Po Wszystkich Rabatach]]/Table13[[#This Row],[Szt/
Opak.]]</f>
        <v>9.0399999999999991</v>
      </c>
      <c r="Q631" s="94" t="s">
        <v>6205</v>
      </c>
      <c r="R631" s="36" t="s">
        <v>2440</v>
      </c>
      <c r="S631" s="91">
        <f>IF(ISERROR(Table13[[#This Row],[W Inner]]),Table13[[#This Row],[W Outer]],IF(AND(Table13[[#This Row],[W Inner]]&gt;0,Table13[[#This Row],[W Inner]]&lt;&gt;"0"),Table13[[#This Row],[W Inner]],Table13[[#This Row],[W Outer]]))</f>
        <v>10</v>
      </c>
      <c r="T631" s="86"/>
      <c r="U6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1" s="49">
        <f>IF(Table13[[#This Row],[Zamówienie - Ilosc SKU '[Szt']]]=0,0,MOD(Table13[[#This Row],[Zamówienie - Ilosc SKU '[Szt']]],Table13[[#This Row],[Min. Ilość Zam. Sku]])-0.5)</f>
        <v>0</v>
      </c>
      <c r="W631" s="31">
        <f>Table13[[#This Row],[Сena SKU Po Wszystkich Rabatach]]*U631</f>
        <v>0</v>
      </c>
      <c r="X631" s="33" t="str">
        <f>IF(Table13[[#This Row],[Zamówienie - Ilosc SKU '[Szt']]]=0,"Niezamówione produkty","Zamówione produkty")</f>
        <v>Niezamówione produkty</v>
      </c>
      <c r="Y631" s="34" t="s">
        <v>90</v>
      </c>
      <c r="Z631" s="34">
        <v>10</v>
      </c>
      <c r="AA631" s="34">
        <v>150</v>
      </c>
      <c r="AB631" s="34">
        <v>1050</v>
      </c>
      <c r="AC631" s="34">
        <f>+Table13[[#This Row],[Na Palecie]]/Table13[[#This Row],[W Outer]]</f>
        <v>105</v>
      </c>
      <c r="AD631" s="34">
        <f>+Table13[[#This Row],[Na Palecie]]/Table13[[#This Row],[Na 
Warstwie]]</f>
        <v>7</v>
      </c>
      <c r="AE631" s="37" t="s">
        <v>6310</v>
      </c>
      <c r="AF631" s="37" t="s">
        <v>90</v>
      </c>
      <c r="AG631" s="37" t="s">
        <v>6681</v>
      </c>
      <c r="AH631" s="37" t="s">
        <v>6682</v>
      </c>
      <c r="AI631" s="37"/>
      <c r="AJ631" s="37" t="s">
        <v>6712</v>
      </c>
      <c r="AK631" s="37" t="s">
        <v>2026</v>
      </c>
      <c r="AL631" s="37" t="str">
        <f>_xlfn.XLOOKUP(Table13[[#This Row],[Rabat Indywidualny]],'PC2 code'!A:A,'PC2 code'!B:B,0)</f>
        <v>00</v>
      </c>
    </row>
    <row r="632" spans="1:38" ht="15.75" customHeight="1" x14ac:dyDescent="0.35">
      <c r="A632" s="73" t="s">
        <v>5856</v>
      </c>
      <c r="B632" s="73" t="str">
        <f>TEXT(Table13[[#This Row],[Kod EAN 
(Sku)]],"0000000000000")</f>
        <v>3086123760455</v>
      </c>
      <c r="C632" s="78" t="str">
        <f>IF(AND(Table13[[#This Row],[Kod EAN 
(Szt)]]&lt;&gt;0,Table13[[#This Row],[Kod EAN 
(Szt)]]&lt;&gt;"0"),TEXT(Table13[[#This Row],[Kod EAN 
(Szt)]],"0000000000000"),"")</f>
        <v/>
      </c>
      <c r="D632" s="79" t="s">
        <v>6188</v>
      </c>
      <c r="E632" s="27" t="s">
        <v>13</v>
      </c>
      <c r="F632" s="28" t="s">
        <v>2001</v>
      </c>
      <c r="G632" s="29"/>
      <c r="H632" s="66">
        <v>34.11</v>
      </c>
      <c r="I632" s="67"/>
      <c r="J632" s="51">
        <f>Table13[[#This Row],[Cena Netto]]*(1-Table13[[#This Row],[Rabat Długoterminowy]])</f>
        <v>34.11</v>
      </c>
      <c r="K632" s="80">
        <f>IF(TRIM($D$8)='Payment Term'!A$1,1-(1-$D$9)*(1-2%),$D$9)</f>
        <v>0.25</v>
      </c>
      <c r="L632" s="35"/>
      <c r="M632" s="81">
        <f>1-(1-Table13[[#This Row],[Rabat Długoterminowy]])*(1-Table13[[#This Row],[Dodatkowy rabat kwartału (składany)]])</f>
        <v>0</v>
      </c>
      <c r="N632" s="52">
        <v>0</v>
      </c>
      <c r="O632" s="31">
        <f>ROUND(Table13[[#This Row],[Cena Netto Po Rabacie Długoterminowym]]*(1-Table13[[#This Row],[Rabat Podstawowy]])*(1-Table13[[#This Row],[Dodatkowy rabat kwartału (składany)]])*(1-Table13[[#This Row],[Rabat Indywidualny]]),2)</f>
        <v>25.58</v>
      </c>
      <c r="P632" s="31">
        <f>Table13[[#This Row],[Сena SKU Po Wszystkich Rabatach]]/Table13[[#This Row],[Szt/
Opak.]]</f>
        <v>6.3949999999999996</v>
      </c>
      <c r="Q632" s="94" t="s">
        <v>6198</v>
      </c>
      <c r="R632" s="36" t="s">
        <v>6204</v>
      </c>
      <c r="S632" s="91" t="str">
        <f>IF(ISERROR(Table13[[#This Row],[W Inner]]),Table13[[#This Row],[W Outer]],IF(AND(Table13[[#This Row],[W Inner]]&gt;0,Table13[[#This Row],[W Inner]]&lt;&gt;"0"),Table13[[#This Row],[W Inner]],Table13[[#This Row],[W Outer]]))</f>
        <v>6</v>
      </c>
      <c r="T632" s="86"/>
      <c r="U6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2" s="49">
        <f>IF(Table13[[#This Row],[Zamówienie - Ilosc SKU '[Szt']]]=0,0,MOD(Table13[[#This Row],[Zamówienie - Ilosc SKU '[Szt']]],Table13[[#This Row],[Min. Ilość Zam. Sku]])-0.5)</f>
        <v>0</v>
      </c>
      <c r="W632" s="31">
        <f>Table13[[#This Row],[Сena SKU Po Wszystkich Rabatach]]*U632</f>
        <v>0</v>
      </c>
      <c r="X632" s="33" t="str">
        <f>IF(Table13[[#This Row],[Zamówienie - Ilosc SKU '[Szt']]]=0,"Niezamówione produkty","Zamówione produkty")</f>
        <v>Niezamówione produkty</v>
      </c>
      <c r="Y632" s="34" t="s">
        <v>6204</v>
      </c>
      <c r="Z632" s="34">
        <v>24</v>
      </c>
      <c r="AA632" s="34">
        <v>360</v>
      </c>
      <c r="AB632" s="34">
        <v>2520</v>
      </c>
      <c r="AC632" s="34">
        <f>+Table13[[#This Row],[Na Palecie]]/Table13[[#This Row],[W Outer]]</f>
        <v>105</v>
      </c>
      <c r="AD632" s="34">
        <f>+Table13[[#This Row],[Na Palecie]]/Table13[[#This Row],[Na 
Warstwie]]</f>
        <v>7</v>
      </c>
      <c r="AE632" s="37" t="s">
        <v>6311</v>
      </c>
      <c r="AF632" s="37" t="s">
        <v>90</v>
      </c>
      <c r="AG632" s="37" t="s">
        <v>6683</v>
      </c>
      <c r="AH632" s="37" t="s">
        <v>6684</v>
      </c>
      <c r="AI632" s="37"/>
      <c r="AJ632" s="37" t="s">
        <v>6712</v>
      </c>
      <c r="AK632" s="37" t="s">
        <v>2026</v>
      </c>
      <c r="AL632" s="37" t="str">
        <f>_xlfn.XLOOKUP(Table13[[#This Row],[Rabat Indywidualny]],'PC2 code'!A:A,'PC2 code'!B:B,0)</f>
        <v>00</v>
      </c>
    </row>
    <row r="633" spans="1:38" ht="15.75" customHeight="1" x14ac:dyDescent="0.35">
      <c r="A633" s="73" t="s">
        <v>5857</v>
      </c>
      <c r="B633" s="73" t="str">
        <f>TEXT(Table13[[#This Row],[Kod EAN 
(Sku)]],"0000000000000")</f>
        <v>3086123675773</v>
      </c>
      <c r="C633" s="78" t="str">
        <f>IF(AND(Table13[[#This Row],[Kod EAN 
(Szt)]]&lt;&gt;0,Table13[[#This Row],[Kod EAN 
(Szt)]]&lt;&gt;"0"),TEXT(Table13[[#This Row],[Kod EAN 
(Szt)]],"0000000000000"),"")</f>
        <v/>
      </c>
      <c r="D633" s="79" t="s">
        <v>2010</v>
      </c>
      <c r="E633" s="27" t="s">
        <v>13</v>
      </c>
      <c r="F633" s="28" t="s">
        <v>2001</v>
      </c>
      <c r="G633" s="29"/>
      <c r="H633" s="66">
        <v>58.05</v>
      </c>
      <c r="I633" s="67"/>
      <c r="J633" s="51">
        <f>Table13[[#This Row],[Cena Netto]]*(1-Table13[[#This Row],[Rabat Długoterminowy]])</f>
        <v>58.05</v>
      </c>
      <c r="K633" s="80">
        <f>IF(TRIM($D$8)='Payment Term'!A$1,1-(1-$D$9)*(1-2%),$D$9)</f>
        <v>0.25</v>
      </c>
      <c r="L633" s="35"/>
      <c r="M633" s="81">
        <f>1-(1-Table13[[#This Row],[Rabat Długoterminowy]])*(1-Table13[[#This Row],[Dodatkowy rabat kwartału (składany)]])</f>
        <v>0</v>
      </c>
      <c r="N633" s="52">
        <v>0</v>
      </c>
      <c r="O633" s="31">
        <f>ROUND(Table13[[#This Row],[Cena Netto Po Rabacie Długoterminowym]]*(1-Table13[[#This Row],[Rabat Podstawowy]])*(1-Table13[[#This Row],[Dodatkowy rabat kwartału (składany)]])*(1-Table13[[#This Row],[Rabat Indywidualny]]),2)</f>
        <v>43.54</v>
      </c>
      <c r="P633" s="31">
        <f>Table13[[#This Row],[Сena SKU Po Wszystkich Rabatach]]/Table13[[#This Row],[Szt/
Opak.]]</f>
        <v>5.4424999999999999</v>
      </c>
      <c r="Q633" s="94" t="s">
        <v>6199</v>
      </c>
      <c r="R633" s="36" t="s">
        <v>2448</v>
      </c>
      <c r="S633" s="91">
        <f>IF(ISERROR(Table13[[#This Row],[W Inner]]),Table13[[#This Row],[W Outer]],IF(AND(Table13[[#This Row],[W Inner]]&gt;0,Table13[[#This Row],[W Inner]]&lt;&gt;"0"),Table13[[#This Row],[W Inner]],Table13[[#This Row],[W Outer]]))</f>
        <v>14</v>
      </c>
      <c r="T633" s="86"/>
      <c r="U6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3" s="49">
        <f>IF(Table13[[#This Row],[Zamówienie - Ilosc SKU '[Szt']]]=0,0,MOD(Table13[[#This Row],[Zamówienie - Ilosc SKU '[Szt']]],Table13[[#This Row],[Min. Ilość Zam. Sku]])-0.5)</f>
        <v>0</v>
      </c>
      <c r="W633" s="31">
        <f>Table13[[#This Row],[Сena SKU Po Wszystkich Rabatach]]*U633</f>
        <v>0</v>
      </c>
      <c r="X633" s="33" t="str">
        <f>IF(Table13[[#This Row],[Zamówienie - Ilosc SKU '[Szt']]]=0,"Niezamówione produkty","Zamówione produkty")</f>
        <v>Niezamówione produkty</v>
      </c>
      <c r="Y633" s="34" t="s">
        <v>90</v>
      </c>
      <c r="Z633" s="34">
        <v>14</v>
      </c>
      <c r="AA633" s="34">
        <v>392</v>
      </c>
      <c r="AB633" s="34">
        <v>3136</v>
      </c>
      <c r="AC633" s="34">
        <f>+Table13[[#This Row],[Na Palecie]]/Table13[[#This Row],[W Outer]]</f>
        <v>224</v>
      </c>
      <c r="AD633" s="34">
        <f>+Table13[[#This Row],[Na Palecie]]/Table13[[#This Row],[Na 
Warstwie]]</f>
        <v>8</v>
      </c>
      <c r="AE633" s="37" t="s">
        <v>2011</v>
      </c>
      <c r="AF633" s="37" t="s">
        <v>90</v>
      </c>
      <c r="AG633" s="37" t="s">
        <v>2012</v>
      </c>
      <c r="AH633" s="37" t="s">
        <v>2013</v>
      </c>
      <c r="AI633" s="37"/>
      <c r="AJ633" s="37" t="s">
        <v>6712</v>
      </c>
      <c r="AK633" s="37" t="s">
        <v>2059</v>
      </c>
      <c r="AL633" s="37" t="str">
        <f>_xlfn.XLOOKUP(Table13[[#This Row],[Rabat Indywidualny]],'PC2 code'!A:A,'PC2 code'!B:B,0)</f>
        <v>00</v>
      </c>
    </row>
    <row r="634" spans="1:38" ht="15.75" customHeight="1" x14ac:dyDescent="0.35">
      <c r="A634" s="73" t="s">
        <v>5858</v>
      </c>
      <c r="B634" s="73" t="str">
        <f>TEXT(Table13[[#This Row],[Kod EAN 
(Sku)]],"0000000000000")</f>
        <v>3086123519114</v>
      </c>
      <c r="C634" s="78" t="str">
        <f>IF(AND(Table13[[#This Row],[Kod EAN 
(Szt)]]&lt;&gt;0,Table13[[#This Row],[Kod EAN 
(Szt)]]&lt;&gt;"0"),TEXT(Table13[[#This Row],[Kod EAN 
(Szt)]],"0000000000000"),"")</f>
        <v/>
      </c>
      <c r="D634" s="79" t="s">
        <v>2014</v>
      </c>
      <c r="E634" s="27" t="s">
        <v>13</v>
      </c>
      <c r="F634" s="28" t="s">
        <v>2001</v>
      </c>
      <c r="G634" s="29"/>
      <c r="H634" s="66">
        <v>15.33</v>
      </c>
      <c r="I634" s="67"/>
      <c r="J634" s="51">
        <f>Table13[[#This Row],[Cena Netto]]*(1-Table13[[#This Row],[Rabat Długoterminowy]])</f>
        <v>15.33</v>
      </c>
      <c r="K634" s="80">
        <f>IF(TRIM($D$8)='Payment Term'!A$1,1-(1-$D$9)*(1-2%),$D$9)</f>
        <v>0.25</v>
      </c>
      <c r="L634" s="35"/>
      <c r="M634" s="81">
        <f>1-(1-Table13[[#This Row],[Rabat Długoterminowy]])*(1-Table13[[#This Row],[Dodatkowy rabat kwartału (składany)]])</f>
        <v>0</v>
      </c>
      <c r="N634" s="52">
        <v>0</v>
      </c>
      <c r="O634" s="31">
        <f>ROUND(Table13[[#This Row],[Cena Netto Po Rabacie Długoterminowym]]*(1-Table13[[#This Row],[Rabat Podstawowy]])*(1-Table13[[#This Row],[Dodatkowy rabat kwartału (składany)]])*(1-Table13[[#This Row],[Rabat Indywidualny]]),2)</f>
        <v>11.5</v>
      </c>
      <c r="P634" s="31">
        <f>Table13[[#This Row],[Сena SKU Po Wszystkich Rabatach]]/Table13[[#This Row],[Szt/
Opak.]]</f>
        <v>5.75</v>
      </c>
      <c r="Q634" s="94" t="s">
        <v>6205</v>
      </c>
      <c r="R634" s="36" t="s">
        <v>2440</v>
      </c>
      <c r="S634" s="91">
        <f>IF(ISERROR(Table13[[#This Row],[W Inner]]),Table13[[#This Row],[W Outer]],IF(AND(Table13[[#This Row],[W Inner]]&gt;0,Table13[[#This Row],[W Inner]]&lt;&gt;"0"),Table13[[#This Row],[W Inner]],Table13[[#This Row],[W Outer]]))</f>
        <v>10</v>
      </c>
      <c r="T634" s="86"/>
      <c r="U6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4" s="49">
        <f>IF(Table13[[#This Row],[Zamówienie - Ilosc SKU '[Szt']]]=0,0,MOD(Table13[[#This Row],[Zamówienie - Ilosc SKU '[Szt']]],Table13[[#This Row],[Min. Ilość Zam. Sku]])-0.5)</f>
        <v>0</v>
      </c>
      <c r="W634" s="31">
        <f>Table13[[#This Row],[Сena SKU Po Wszystkich Rabatach]]*U634</f>
        <v>0</v>
      </c>
      <c r="X634" s="33" t="str">
        <f>IF(Table13[[#This Row],[Zamówienie - Ilosc SKU '[Szt']]]=0,"Niezamówione produkty","Zamówione produkty")</f>
        <v>Niezamówione produkty</v>
      </c>
      <c r="Y634" s="34" t="s">
        <v>90</v>
      </c>
      <c r="Z634" s="34">
        <v>10</v>
      </c>
      <c r="AA634" s="34">
        <v>150</v>
      </c>
      <c r="AB634" s="34">
        <v>1050</v>
      </c>
      <c r="AC634" s="34">
        <f>+Table13[[#This Row],[Na Palecie]]/Table13[[#This Row],[W Outer]]</f>
        <v>105</v>
      </c>
      <c r="AD634" s="34">
        <f>+Table13[[#This Row],[Na Palecie]]/Table13[[#This Row],[Na 
Warstwie]]</f>
        <v>7</v>
      </c>
      <c r="AE634" s="37" t="s">
        <v>2015</v>
      </c>
      <c r="AF634" s="37" t="s">
        <v>90</v>
      </c>
      <c r="AG634" s="37" t="s">
        <v>2016</v>
      </c>
      <c r="AH634" s="37" t="s">
        <v>2017</v>
      </c>
      <c r="AI634" s="37"/>
      <c r="AJ634" s="37" t="s">
        <v>6712</v>
      </c>
      <c r="AK634" s="37" t="s">
        <v>2005</v>
      </c>
      <c r="AL634" s="37" t="str">
        <f>_xlfn.XLOOKUP(Table13[[#This Row],[Rabat Indywidualny]],'PC2 code'!A:A,'PC2 code'!B:B,0)</f>
        <v>00</v>
      </c>
    </row>
    <row r="635" spans="1:38" ht="15.75" customHeight="1" x14ac:dyDescent="0.35">
      <c r="A635" s="73" t="s">
        <v>5859</v>
      </c>
      <c r="B635" s="73" t="str">
        <f>TEXT(Table13[[#This Row],[Kod EAN 
(Sku)]],"0000000000000")</f>
        <v>3086123680272</v>
      </c>
      <c r="C635" s="78" t="str">
        <f>IF(AND(Table13[[#This Row],[Kod EAN 
(Szt)]]&lt;&gt;0,Table13[[#This Row],[Kod EAN 
(Szt)]]&lt;&gt;"0"),TEXT(Table13[[#This Row],[Kod EAN 
(Szt)]],"0000000000000"),"")</f>
        <v/>
      </c>
      <c r="D635" s="79" t="s">
        <v>2018</v>
      </c>
      <c r="E635" s="27" t="s">
        <v>13</v>
      </c>
      <c r="F635" s="28" t="s">
        <v>2001</v>
      </c>
      <c r="G635" s="29"/>
      <c r="H635" s="66">
        <v>15.33</v>
      </c>
      <c r="I635" s="67"/>
      <c r="J635" s="51">
        <f>Table13[[#This Row],[Cena Netto]]*(1-Table13[[#This Row],[Rabat Długoterminowy]])</f>
        <v>15.33</v>
      </c>
      <c r="K635" s="80">
        <f>IF(TRIM($D$8)='Payment Term'!A$1,1-(1-$D$9)*(1-2%),$D$9)</f>
        <v>0.25</v>
      </c>
      <c r="L635" s="35"/>
      <c r="M635" s="81">
        <f>1-(1-Table13[[#This Row],[Rabat Długoterminowy]])*(1-Table13[[#This Row],[Dodatkowy rabat kwartału (składany)]])</f>
        <v>0</v>
      </c>
      <c r="N635" s="52">
        <v>0</v>
      </c>
      <c r="O635" s="31">
        <f>ROUND(Table13[[#This Row],[Cena Netto Po Rabacie Długoterminowym]]*(1-Table13[[#This Row],[Rabat Podstawowy]])*(1-Table13[[#This Row],[Dodatkowy rabat kwartału (składany)]])*(1-Table13[[#This Row],[Rabat Indywidualny]]),2)</f>
        <v>11.5</v>
      </c>
      <c r="P635" s="31">
        <f>Table13[[#This Row],[Сena SKU Po Wszystkich Rabatach]]/Table13[[#This Row],[Szt/
Opak.]]</f>
        <v>5.75</v>
      </c>
      <c r="Q635" s="94" t="s">
        <v>6205</v>
      </c>
      <c r="R635" s="36" t="s">
        <v>2440</v>
      </c>
      <c r="S635" s="91">
        <f>IF(ISERROR(Table13[[#This Row],[W Inner]]),Table13[[#This Row],[W Outer]],IF(AND(Table13[[#This Row],[W Inner]]&gt;0,Table13[[#This Row],[W Inner]]&lt;&gt;"0"),Table13[[#This Row],[W Inner]],Table13[[#This Row],[W Outer]]))</f>
        <v>10</v>
      </c>
      <c r="T635" s="86"/>
      <c r="U6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5" s="49">
        <f>IF(Table13[[#This Row],[Zamówienie - Ilosc SKU '[Szt']]]=0,0,MOD(Table13[[#This Row],[Zamówienie - Ilosc SKU '[Szt']]],Table13[[#This Row],[Min. Ilość Zam. Sku]])-0.5)</f>
        <v>0</v>
      </c>
      <c r="W635" s="31">
        <f>Table13[[#This Row],[Сena SKU Po Wszystkich Rabatach]]*U635</f>
        <v>0</v>
      </c>
      <c r="X635" s="33" t="str">
        <f>IF(Table13[[#This Row],[Zamówienie - Ilosc SKU '[Szt']]]=0,"Niezamówione produkty","Zamówione produkty")</f>
        <v>Niezamówione produkty</v>
      </c>
      <c r="Y635" s="34" t="s">
        <v>90</v>
      </c>
      <c r="Z635" s="34">
        <v>10</v>
      </c>
      <c r="AA635" s="34">
        <v>150</v>
      </c>
      <c r="AB635" s="34">
        <v>1050</v>
      </c>
      <c r="AC635" s="34">
        <f>+Table13[[#This Row],[Na Palecie]]/Table13[[#This Row],[W Outer]]</f>
        <v>105</v>
      </c>
      <c r="AD635" s="34">
        <f>+Table13[[#This Row],[Na Palecie]]/Table13[[#This Row],[Na 
Warstwie]]</f>
        <v>7</v>
      </c>
      <c r="AE635" s="37" t="s">
        <v>2019</v>
      </c>
      <c r="AF635" s="37" t="s">
        <v>90</v>
      </c>
      <c r="AG635" s="37" t="s">
        <v>2020</v>
      </c>
      <c r="AH635" s="37" t="s">
        <v>2021</v>
      </c>
      <c r="AI635" s="37"/>
      <c r="AJ635" s="37" t="s">
        <v>6712</v>
      </c>
      <c r="AK635" s="37" t="s">
        <v>2005</v>
      </c>
      <c r="AL635" s="37" t="str">
        <f>_xlfn.XLOOKUP(Table13[[#This Row],[Rabat Indywidualny]],'PC2 code'!A:A,'PC2 code'!B:B,0)</f>
        <v>00</v>
      </c>
    </row>
    <row r="636" spans="1:38" ht="15.75" customHeight="1" x14ac:dyDescent="0.35">
      <c r="A636" s="73" t="s">
        <v>5860</v>
      </c>
      <c r="B636" s="73" t="str">
        <f>TEXT(Table13[[#This Row],[Kod EAN 
(Sku)]],"0000000000000")</f>
        <v>3086123644977</v>
      </c>
      <c r="C636" s="78" t="str">
        <f>IF(AND(Table13[[#This Row],[Kod EAN 
(Szt)]]&lt;&gt;0,Table13[[#This Row],[Kod EAN 
(Szt)]]&lt;&gt;"0"),TEXT(Table13[[#This Row],[Kod EAN 
(Szt)]],"0000000000000"),"")</f>
        <v/>
      </c>
      <c r="D636" s="79" t="s">
        <v>2022</v>
      </c>
      <c r="E636" s="27" t="s">
        <v>13</v>
      </c>
      <c r="F636" s="28" t="s">
        <v>2001</v>
      </c>
      <c r="G636" s="29"/>
      <c r="H636" s="66">
        <v>24.11</v>
      </c>
      <c r="I636" s="67"/>
      <c r="J636" s="51">
        <f>Table13[[#This Row],[Cena Netto]]*(1-Table13[[#This Row],[Rabat Długoterminowy]])</f>
        <v>24.11</v>
      </c>
      <c r="K636" s="80">
        <f>IF(TRIM($D$8)='Payment Term'!A$1,1-(1-$D$9)*(1-2%),$D$9)</f>
        <v>0.25</v>
      </c>
      <c r="L636" s="35"/>
      <c r="M636" s="81">
        <f>1-(1-Table13[[#This Row],[Rabat Długoterminowy]])*(1-Table13[[#This Row],[Dodatkowy rabat kwartału (składany)]])</f>
        <v>0</v>
      </c>
      <c r="N636" s="52">
        <v>0</v>
      </c>
      <c r="O636" s="31">
        <f>ROUND(Table13[[#This Row],[Cena Netto Po Rabacie Długoterminowym]]*(1-Table13[[#This Row],[Rabat Podstawowy]])*(1-Table13[[#This Row],[Dodatkowy rabat kwartału (składany)]])*(1-Table13[[#This Row],[Rabat Indywidualny]]),2)</f>
        <v>18.079999999999998</v>
      </c>
      <c r="P636" s="31">
        <f>Table13[[#This Row],[Сena SKU Po Wszystkich Rabatach]]/Table13[[#This Row],[Szt/
Opak.]]</f>
        <v>4.5199999999999996</v>
      </c>
      <c r="Q636" s="94" t="s">
        <v>6198</v>
      </c>
      <c r="R636" s="36" t="s">
        <v>2440</v>
      </c>
      <c r="S636" s="91">
        <f>IF(ISERROR(Table13[[#This Row],[W Inner]]),Table13[[#This Row],[W Outer]],IF(AND(Table13[[#This Row],[W Inner]]&gt;0,Table13[[#This Row],[W Inner]]&lt;&gt;"0"),Table13[[#This Row],[W Inner]],Table13[[#This Row],[W Outer]]))</f>
        <v>10</v>
      </c>
      <c r="T636" s="86"/>
      <c r="U6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6" s="49">
        <f>IF(Table13[[#This Row],[Zamówienie - Ilosc SKU '[Szt']]]=0,0,MOD(Table13[[#This Row],[Zamówienie - Ilosc SKU '[Szt']]],Table13[[#This Row],[Min. Ilość Zam. Sku]])-0.5)</f>
        <v>0</v>
      </c>
      <c r="W636" s="31">
        <f>Table13[[#This Row],[Сena SKU Po Wszystkich Rabatach]]*U636</f>
        <v>0</v>
      </c>
      <c r="X636" s="33" t="str">
        <f>IF(Table13[[#This Row],[Zamówienie - Ilosc SKU '[Szt']]]=0,"Niezamówione produkty","Zamówione produkty")</f>
        <v>Niezamówione produkty</v>
      </c>
      <c r="Y636" s="34" t="s">
        <v>90</v>
      </c>
      <c r="Z636" s="34">
        <v>10</v>
      </c>
      <c r="AA636" s="34">
        <v>150</v>
      </c>
      <c r="AB636" s="34">
        <v>1050</v>
      </c>
      <c r="AC636" s="34">
        <f>+Table13[[#This Row],[Na Palecie]]/Table13[[#This Row],[W Outer]]</f>
        <v>105</v>
      </c>
      <c r="AD636" s="34">
        <f>+Table13[[#This Row],[Na Palecie]]/Table13[[#This Row],[Na 
Warstwie]]</f>
        <v>7</v>
      </c>
      <c r="AE636" s="37" t="s">
        <v>2023</v>
      </c>
      <c r="AF636" s="37" t="s">
        <v>90</v>
      </c>
      <c r="AG636" s="37" t="s">
        <v>2024</v>
      </c>
      <c r="AH636" s="37" t="s">
        <v>2025</v>
      </c>
      <c r="AI636" s="37"/>
      <c r="AJ636" s="37" t="s">
        <v>6712</v>
      </c>
      <c r="AK636" s="37" t="s">
        <v>2026</v>
      </c>
      <c r="AL636" s="37" t="str">
        <f>_xlfn.XLOOKUP(Table13[[#This Row],[Rabat Indywidualny]],'PC2 code'!A:A,'PC2 code'!B:B,0)</f>
        <v>00</v>
      </c>
    </row>
    <row r="637" spans="1:38" ht="15.75" customHeight="1" x14ac:dyDescent="0.35">
      <c r="A637" s="73" t="s">
        <v>5861</v>
      </c>
      <c r="B637" s="73" t="str">
        <f>TEXT(Table13[[#This Row],[Kod EAN 
(Sku)]],"0000000000000")</f>
        <v>3086123644939</v>
      </c>
      <c r="C637" s="78" t="str">
        <f>IF(AND(Table13[[#This Row],[Kod EAN 
(Szt)]]&lt;&gt;0,Table13[[#This Row],[Kod EAN 
(Szt)]]&lt;&gt;"0"),TEXT(Table13[[#This Row],[Kod EAN 
(Szt)]],"0000000000000"),"")</f>
        <v/>
      </c>
      <c r="D637" s="79" t="s">
        <v>2027</v>
      </c>
      <c r="E637" s="27" t="s">
        <v>13</v>
      </c>
      <c r="F637" s="28" t="s">
        <v>2001</v>
      </c>
      <c r="G637" s="29"/>
      <c r="H637" s="66">
        <v>24.11</v>
      </c>
      <c r="I637" s="67"/>
      <c r="J637" s="51">
        <f>Table13[[#This Row],[Cena Netto]]*(1-Table13[[#This Row],[Rabat Długoterminowy]])</f>
        <v>24.11</v>
      </c>
      <c r="K637" s="80">
        <f>IF(TRIM($D$8)='Payment Term'!A$1,1-(1-$D$9)*(1-2%),$D$9)</f>
        <v>0.25</v>
      </c>
      <c r="L637" s="35"/>
      <c r="M637" s="81">
        <f>1-(1-Table13[[#This Row],[Rabat Długoterminowy]])*(1-Table13[[#This Row],[Dodatkowy rabat kwartału (składany)]])</f>
        <v>0</v>
      </c>
      <c r="N637" s="52">
        <v>0</v>
      </c>
      <c r="O637" s="31">
        <f>ROUND(Table13[[#This Row],[Cena Netto Po Rabacie Długoterminowym]]*(1-Table13[[#This Row],[Rabat Podstawowy]])*(1-Table13[[#This Row],[Dodatkowy rabat kwartału (składany)]])*(1-Table13[[#This Row],[Rabat Indywidualny]]),2)</f>
        <v>18.079999999999998</v>
      </c>
      <c r="P637" s="31">
        <f>Table13[[#This Row],[Сena SKU Po Wszystkich Rabatach]]/Table13[[#This Row],[Szt/
Opak.]]</f>
        <v>4.5199999999999996</v>
      </c>
      <c r="Q637" s="94" t="s">
        <v>6198</v>
      </c>
      <c r="R637" s="36" t="s">
        <v>2440</v>
      </c>
      <c r="S637" s="91">
        <f>IF(ISERROR(Table13[[#This Row],[W Inner]]),Table13[[#This Row],[W Outer]],IF(AND(Table13[[#This Row],[W Inner]]&gt;0,Table13[[#This Row],[W Inner]]&lt;&gt;"0"),Table13[[#This Row],[W Inner]],Table13[[#This Row],[W Outer]]))</f>
        <v>10</v>
      </c>
      <c r="T637" s="86"/>
      <c r="U63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7" s="49">
        <f>IF(Table13[[#This Row],[Zamówienie - Ilosc SKU '[Szt']]]=0,0,MOD(Table13[[#This Row],[Zamówienie - Ilosc SKU '[Szt']]],Table13[[#This Row],[Min. Ilość Zam. Sku]])-0.5)</f>
        <v>0</v>
      </c>
      <c r="W637" s="31">
        <f>Table13[[#This Row],[Сena SKU Po Wszystkich Rabatach]]*U637</f>
        <v>0</v>
      </c>
      <c r="X637" s="33" t="str">
        <f>IF(Table13[[#This Row],[Zamówienie - Ilosc SKU '[Szt']]]=0,"Niezamówione produkty","Zamówione produkty")</f>
        <v>Niezamówione produkty</v>
      </c>
      <c r="Y637" s="34" t="s">
        <v>90</v>
      </c>
      <c r="Z637" s="34">
        <v>10</v>
      </c>
      <c r="AA637" s="34">
        <v>150</v>
      </c>
      <c r="AB637" s="34">
        <v>1050</v>
      </c>
      <c r="AC637" s="34">
        <f>+Table13[[#This Row],[Na Palecie]]/Table13[[#This Row],[W Outer]]</f>
        <v>105</v>
      </c>
      <c r="AD637" s="34">
        <f>+Table13[[#This Row],[Na Palecie]]/Table13[[#This Row],[Na 
Warstwie]]</f>
        <v>7</v>
      </c>
      <c r="AE637" s="37" t="s">
        <v>2028</v>
      </c>
      <c r="AF637" s="37" t="s">
        <v>90</v>
      </c>
      <c r="AG637" s="37" t="s">
        <v>2029</v>
      </c>
      <c r="AH637" s="37" t="s">
        <v>2030</v>
      </c>
      <c r="AI637" s="37"/>
      <c r="AJ637" s="37" t="s">
        <v>6712</v>
      </c>
      <c r="AK637" s="37" t="s">
        <v>2005</v>
      </c>
      <c r="AL637" s="37" t="str">
        <f>_xlfn.XLOOKUP(Table13[[#This Row],[Rabat Indywidualny]],'PC2 code'!A:A,'PC2 code'!B:B,0)</f>
        <v>00</v>
      </c>
    </row>
    <row r="638" spans="1:38" ht="15.75" customHeight="1" x14ac:dyDescent="0.35">
      <c r="A638" s="73" t="s">
        <v>5862</v>
      </c>
      <c r="B638" s="73" t="str">
        <f>TEXT(Table13[[#This Row],[Kod EAN 
(Sku)]],"0000000000000")</f>
        <v>3086123659681</v>
      </c>
      <c r="C638" s="78" t="str">
        <f>IF(AND(Table13[[#This Row],[Kod EAN 
(Szt)]]&lt;&gt;0,Table13[[#This Row],[Kod EAN 
(Szt)]]&lt;&gt;"0"),TEXT(Table13[[#This Row],[Kod EAN 
(Szt)]],"0000000000000"),"")</f>
        <v/>
      </c>
      <c r="D638" s="79" t="s">
        <v>2031</v>
      </c>
      <c r="E638" s="27" t="s">
        <v>13</v>
      </c>
      <c r="F638" s="28" t="s">
        <v>2001</v>
      </c>
      <c r="G638" s="29"/>
      <c r="H638" s="66">
        <v>44.62</v>
      </c>
      <c r="I638" s="67"/>
      <c r="J638" s="51">
        <f>Table13[[#This Row],[Cena Netto]]*(1-Table13[[#This Row],[Rabat Długoterminowy]])</f>
        <v>44.62</v>
      </c>
      <c r="K638" s="80">
        <f>IF(TRIM($D$8)='Payment Term'!A$1,1-(1-$D$9)*(1-2%),$D$9)</f>
        <v>0.25</v>
      </c>
      <c r="L638" s="35"/>
      <c r="M638" s="81">
        <f>1-(1-Table13[[#This Row],[Rabat Długoterminowy]])*(1-Table13[[#This Row],[Dodatkowy rabat kwartału (składany)]])</f>
        <v>0</v>
      </c>
      <c r="N638" s="52">
        <v>0</v>
      </c>
      <c r="O638" s="31">
        <f>ROUND(Table13[[#This Row],[Cena Netto Po Rabacie Długoterminowym]]*(1-Table13[[#This Row],[Rabat Podstawowy]])*(1-Table13[[#This Row],[Dodatkowy rabat kwartału (składany)]])*(1-Table13[[#This Row],[Rabat Indywidualny]]),2)</f>
        <v>33.47</v>
      </c>
      <c r="P638" s="31">
        <f>Table13[[#This Row],[Сena SKU Po Wszystkich Rabatach]]/Table13[[#This Row],[Szt/
Opak.]]</f>
        <v>3.347</v>
      </c>
      <c r="Q638" s="94" t="s">
        <v>2440</v>
      </c>
      <c r="R638" s="36" t="s">
        <v>2460</v>
      </c>
      <c r="S638" s="91">
        <f>IF(ISERROR(Table13[[#This Row],[W Inner]]),Table13[[#This Row],[W Outer]],IF(AND(Table13[[#This Row],[W Inner]]&gt;0,Table13[[#This Row],[W Inner]]&lt;&gt;"0"),Table13[[#This Row],[W Inner]],Table13[[#This Row],[W Outer]]))</f>
        <v>20</v>
      </c>
      <c r="T638" s="86"/>
      <c r="U63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8" s="49">
        <f>IF(Table13[[#This Row],[Zamówienie - Ilosc SKU '[Szt']]]=0,0,MOD(Table13[[#This Row],[Zamówienie - Ilosc SKU '[Szt']]],Table13[[#This Row],[Min. Ilość Zam. Sku]])-0.5)</f>
        <v>0</v>
      </c>
      <c r="W638" s="31">
        <f>Table13[[#This Row],[Сena SKU Po Wszystkich Rabatach]]*U638</f>
        <v>0</v>
      </c>
      <c r="X638" s="33" t="str">
        <f>IF(Table13[[#This Row],[Zamówienie - Ilosc SKU '[Szt']]]=0,"Niezamówione produkty","Zamówione produkty")</f>
        <v>Niezamówione produkty</v>
      </c>
      <c r="Y638" s="34" t="s">
        <v>90</v>
      </c>
      <c r="Z638" s="34">
        <v>20</v>
      </c>
      <c r="AA638" s="34">
        <v>240</v>
      </c>
      <c r="AB638" s="34">
        <v>1440</v>
      </c>
      <c r="AC638" s="34">
        <f>+Table13[[#This Row],[Na Palecie]]/Table13[[#This Row],[W Outer]]</f>
        <v>72</v>
      </c>
      <c r="AD638" s="34">
        <f>+Table13[[#This Row],[Na Palecie]]/Table13[[#This Row],[Na 
Warstwie]]</f>
        <v>6</v>
      </c>
      <c r="AE638" s="37" t="s">
        <v>2032</v>
      </c>
      <c r="AF638" s="37" t="s">
        <v>90</v>
      </c>
      <c r="AG638" s="37" t="s">
        <v>2033</v>
      </c>
      <c r="AH638" s="37" t="s">
        <v>2034</v>
      </c>
      <c r="AI638" s="37"/>
      <c r="AJ638" s="37" t="s">
        <v>6712</v>
      </c>
      <c r="AK638" s="37" t="s">
        <v>2005</v>
      </c>
      <c r="AL638" s="37" t="str">
        <f>_xlfn.XLOOKUP(Table13[[#This Row],[Rabat Indywidualny]],'PC2 code'!A:A,'PC2 code'!B:B,0)</f>
        <v>00</v>
      </c>
    </row>
    <row r="639" spans="1:38" ht="15.75" customHeight="1" x14ac:dyDescent="0.35">
      <c r="A639" s="73" t="s">
        <v>5863</v>
      </c>
      <c r="B639" s="73" t="str">
        <f>TEXT(Table13[[#This Row],[Kod EAN 
(Sku)]],"0000000000000")</f>
        <v>3086123480926</v>
      </c>
      <c r="C639" s="78" t="str">
        <f>IF(AND(Table13[[#This Row],[Kod EAN 
(Szt)]]&lt;&gt;0,Table13[[#This Row],[Kod EAN 
(Szt)]]&lt;&gt;"0"),TEXT(Table13[[#This Row],[Kod EAN 
(Szt)]],"0000000000000"),"")</f>
        <v/>
      </c>
      <c r="D639" s="79" t="s">
        <v>2035</v>
      </c>
      <c r="E639" s="27" t="s">
        <v>13</v>
      </c>
      <c r="F639" s="28" t="s">
        <v>2001</v>
      </c>
      <c r="G639" s="29"/>
      <c r="H639" s="66">
        <v>24.65</v>
      </c>
      <c r="I639" s="67"/>
      <c r="J639" s="51">
        <f>Table13[[#This Row],[Cena Netto]]*(1-Table13[[#This Row],[Rabat Długoterminowy]])</f>
        <v>24.65</v>
      </c>
      <c r="K639" s="80">
        <f>IF(TRIM($D$8)='Payment Term'!A$1,1-(1-$D$9)*(1-2%),$D$9)</f>
        <v>0.25</v>
      </c>
      <c r="L639" s="35"/>
      <c r="M639" s="81">
        <f>1-(1-Table13[[#This Row],[Rabat Długoterminowy]])*(1-Table13[[#This Row],[Dodatkowy rabat kwartału (składany)]])</f>
        <v>0</v>
      </c>
      <c r="N639" s="52">
        <v>0</v>
      </c>
      <c r="O639" s="31">
        <f>ROUND(Table13[[#This Row],[Cena Netto Po Rabacie Długoterminowym]]*(1-Table13[[#This Row],[Rabat Podstawowy]])*(1-Table13[[#This Row],[Dodatkowy rabat kwartału (składany)]])*(1-Table13[[#This Row],[Rabat Indywidualny]]),2)</f>
        <v>18.489999999999998</v>
      </c>
      <c r="P639" s="31">
        <f>Table13[[#This Row],[Сena SKU Po Wszystkich Rabatach]]/Table13[[#This Row],[Szt/
Opak.]]</f>
        <v>4.6224999999999996</v>
      </c>
      <c r="Q639" s="94" t="s">
        <v>6198</v>
      </c>
      <c r="R639" s="36" t="s">
        <v>6204</v>
      </c>
      <c r="S639" s="91" t="str">
        <f>IF(ISERROR(Table13[[#This Row],[W Inner]]),Table13[[#This Row],[W Outer]],IF(AND(Table13[[#This Row],[W Inner]]&gt;0,Table13[[#This Row],[W Inner]]&lt;&gt;"0"),Table13[[#This Row],[W Inner]],Table13[[#This Row],[W Outer]]))</f>
        <v>6</v>
      </c>
      <c r="T639" s="86"/>
      <c r="U63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39" s="49">
        <f>IF(Table13[[#This Row],[Zamówienie - Ilosc SKU '[Szt']]]=0,0,MOD(Table13[[#This Row],[Zamówienie - Ilosc SKU '[Szt']]],Table13[[#This Row],[Min. Ilość Zam. Sku]])-0.5)</f>
        <v>0</v>
      </c>
      <c r="W639" s="31">
        <f>Table13[[#This Row],[Сena SKU Po Wszystkich Rabatach]]*U639</f>
        <v>0</v>
      </c>
      <c r="X639" s="33" t="str">
        <f>IF(Table13[[#This Row],[Zamówienie - Ilosc SKU '[Szt']]]=0,"Niezamówione produkty","Zamówione produkty")</f>
        <v>Niezamówione produkty</v>
      </c>
      <c r="Y639" s="34" t="s">
        <v>6204</v>
      </c>
      <c r="Z639" s="34">
        <v>24</v>
      </c>
      <c r="AA639" s="34">
        <v>360</v>
      </c>
      <c r="AB639" s="34">
        <v>2880</v>
      </c>
      <c r="AC639" s="34">
        <f>+Table13[[#This Row],[Na Palecie]]/Table13[[#This Row],[W Outer]]</f>
        <v>120</v>
      </c>
      <c r="AD639" s="34">
        <f>+Table13[[#This Row],[Na Palecie]]/Table13[[#This Row],[Na 
Warstwie]]</f>
        <v>8</v>
      </c>
      <c r="AE639" s="37" t="s">
        <v>2036</v>
      </c>
      <c r="AF639" s="37" t="s">
        <v>90</v>
      </c>
      <c r="AG639" s="37" t="s">
        <v>2037</v>
      </c>
      <c r="AH639" s="37" t="s">
        <v>2038</v>
      </c>
      <c r="AI639" s="37"/>
      <c r="AJ639" s="37" t="s">
        <v>6712</v>
      </c>
      <c r="AK639" s="37" t="s">
        <v>2005</v>
      </c>
      <c r="AL639" s="37" t="str">
        <f>_xlfn.XLOOKUP(Table13[[#This Row],[Rabat Indywidualny]],'PC2 code'!A:A,'PC2 code'!B:B,0)</f>
        <v>00</v>
      </c>
    </row>
    <row r="640" spans="1:38" ht="15.75" customHeight="1" x14ac:dyDescent="0.35">
      <c r="A640" s="73" t="s">
        <v>5864</v>
      </c>
      <c r="B640" s="73" t="str">
        <f>TEXT(Table13[[#This Row],[Kod EAN 
(Sku)]],"0000000000000")</f>
        <v>3086123644878</v>
      </c>
      <c r="C640" s="78" t="str">
        <f>IF(AND(Table13[[#This Row],[Kod EAN 
(Szt)]]&lt;&gt;0,Table13[[#This Row],[Kod EAN 
(Szt)]]&lt;&gt;"0"),TEXT(Table13[[#This Row],[Kod EAN 
(Szt)]],"0000000000000"),"")</f>
        <v/>
      </c>
      <c r="D640" s="79" t="s">
        <v>2039</v>
      </c>
      <c r="E640" s="27" t="s">
        <v>13</v>
      </c>
      <c r="F640" s="28" t="s">
        <v>2001</v>
      </c>
      <c r="G640" s="29"/>
      <c r="H640" s="66">
        <v>24.65</v>
      </c>
      <c r="I640" s="67"/>
      <c r="J640" s="51">
        <f>Table13[[#This Row],[Cena Netto]]*(1-Table13[[#This Row],[Rabat Długoterminowy]])</f>
        <v>24.65</v>
      </c>
      <c r="K640" s="80">
        <f>IF(TRIM($D$8)='Payment Term'!A$1,1-(1-$D$9)*(1-2%),$D$9)</f>
        <v>0.25</v>
      </c>
      <c r="L640" s="35"/>
      <c r="M640" s="81">
        <f>1-(1-Table13[[#This Row],[Rabat Długoterminowy]])*(1-Table13[[#This Row],[Dodatkowy rabat kwartału (składany)]])</f>
        <v>0</v>
      </c>
      <c r="N640" s="52">
        <v>0</v>
      </c>
      <c r="O640" s="31">
        <f>ROUND(Table13[[#This Row],[Cena Netto Po Rabacie Długoterminowym]]*(1-Table13[[#This Row],[Rabat Podstawowy]])*(1-Table13[[#This Row],[Dodatkowy rabat kwartału (składany)]])*(1-Table13[[#This Row],[Rabat Indywidualny]]),2)</f>
        <v>18.489999999999998</v>
      </c>
      <c r="P640" s="31">
        <f>Table13[[#This Row],[Сena SKU Po Wszystkich Rabatach]]/Table13[[#This Row],[Szt/
Opak.]]</f>
        <v>4.6224999999999996</v>
      </c>
      <c r="Q640" s="94" t="s">
        <v>6198</v>
      </c>
      <c r="R640" s="36" t="s">
        <v>6204</v>
      </c>
      <c r="S640" s="91" t="str">
        <f>IF(ISERROR(Table13[[#This Row],[W Inner]]),Table13[[#This Row],[W Outer]],IF(AND(Table13[[#This Row],[W Inner]]&gt;0,Table13[[#This Row],[W Inner]]&lt;&gt;"0"),Table13[[#This Row],[W Inner]],Table13[[#This Row],[W Outer]]))</f>
        <v>6</v>
      </c>
      <c r="T640" s="86"/>
      <c r="U64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0" s="49">
        <f>IF(Table13[[#This Row],[Zamówienie - Ilosc SKU '[Szt']]]=0,0,MOD(Table13[[#This Row],[Zamówienie - Ilosc SKU '[Szt']]],Table13[[#This Row],[Min. Ilość Zam. Sku]])-0.5)</f>
        <v>0</v>
      </c>
      <c r="W640" s="31">
        <f>Table13[[#This Row],[Сena SKU Po Wszystkich Rabatach]]*U640</f>
        <v>0</v>
      </c>
      <c r="X640" s="33" t="str">
        <f>IF(Table13[[#This Row],[Zamówienie - Ilosc SKU '[Szt']]]=0,"Niezamówione produkty","Zamówione produkty")</f>
        <v>Niezamówione produkty</v>
      </c>
      <c r="Y640" s="34" t="s">
        <v>6204</v>
      </c>
      <c r="Z640" s="34">
        <v>24</v>
      </c>
      <c r="AA640" s="34">
        <v>360</v>
      </c>
      <c r="AB640" s="34">
        <v>2880</v>
      </c>
      <c r="AC640" s="34">
        <f>+Table13[[#This Row],[Na Palecie]]/Table13[[#This Row],[W Outer]]</f>
        <v>120</v>
      </c>
      <c r="AD640" s="34">
        <f>+Table13[[#This Row],[Na Palecie]]/Table13[[#This Row],[Na 
Warstwie]]</f>
        <v>8</v>
      </c>
      <c r="AE640" s="37" t="s">
        <v>2040</v>
      </c>
      <c r="AF640" s="37" t="s">
        <v>90</v>
      </c>
      <c r="AG640" s="37" t="s">
        <v>2041</v>
      </c>
      <c r="AH640" s="37" t="s">
        <v>2042</v>
      </c>
      <c r="AI640" s="37"/>
      <c r="AJ640" s="37" t="s">
        <v>6712</v>
      </c>
      <c r="AK640" s="37" t="s">
        <v>2005</v>
      </c>
      <c r="AL640" s="37" t="str">
        <f>_xlfn.XLOOKUP(Table13[[#This Row],[Rabat Indywidualny]],'PC2 code'!A:A,'PC2 code'!B:B,0)</f>
        <v>00</v>
      </c>
    </row>
    <row r="641" spans="1:38" ht="15.75" customHeight="1" x14ac:dyDescent="0.35">
      <c r="A641" s="73" t="s">
        <v>5865</v>
      </c>
      <c r="B641" s="73" t="str">
        <f>TEXT(Table13[[#This Row],[Kod EAN 
(Sku)]],"0000000000000")</f>
        <v>3086123480933</v>
      </c>
      <c r="C641" s="78" t="str">
        <f>IF(AND(Table13[[#This Row],[Kod EAN 
(Szt)]]&lt;&gt;0,Table13[[#This Row],[Kod EAN 
(Szt)]]&lt;&gt;"0"),TEXT(Table13[[#This Row],[Kod EAN 
(Szt)]],"0000000000000"),"")</f>
        <v/>
      </c>
      <c r="D641" s="79" t="s">
        <v>2043</v>
      </c>
      <c r="E641" s="27" t="s">
        <v>13</v>
      </c>
      <c r="F641" s="28" t="s">
        <v>2001</v>
      </c>
      <c r="G641" s="29"/>
      <c r="H641" s="66">
        <v>35.01</v>
      </c>
      <c r="I641" s="67"/>
      <c r="J641" s="51">
        <f>Table13[[#This Row],[Cena Netto]]*(1-Table13[[#This Row],[Rabat Długoterminowy]])</f>
        <v>35.01</v>
      </c>
      <c r="K641" s="80">
        <f>IF(TRIM($D$8)='Payment Term'!A$1,1-(1-$D$9)*(1-2%),$D$9)</f>
        <v>0.25</v>
      </c>
      <c r="L641" s="35"/>
      <c r="M641" s="81">
        <f>1-(1-Table13[[#This Row],[Rabat Długoterminowy]])*(1-Table13[[#This Row],[Dodatkowy rabat kwartału (składany)]])</f>
        <v>0</v>
      </c>
      <c r="N641" s="52">
        <v>0</v>
      </c>
      <c r="O641" s="31">
        <f>ROUND(Table13[[#This Row],[Cena Netto Po Rabacie Długoterminowym]]*(1-Table13[[#This Row],[Rabat Podstawowy]])*(1-Table13[[#This Row],[Dodatkowy rabat kwartału (składany)]])*(1-Table13[[#This Row],[Rabat Indywidualny]]),2)</f>
        <v>26.26</v>
      </c>
      <c r="P641" s="31">
        <f>Table13[[#This Row],[Сena SKU Po Wszystkich Rabatach]]/Table13[[#This Row],[Szt/
Opak.]]</f>
        <v>3.2825000000000002</v>
      </c>
      <c r="Q641" s="94" t="s">
        <v>6199</v>
      </c>
      <c r="R641" s="36" t="s">
        <v>6204</v>
      </c>
      <c r="S641" s="91" t="str">
        <f>IF(ISERROR(Table13[[#This Row],[W Inner]]),Table13[[#This Row],[W Outer]],IF(AND(Table13[[#This Row],[W Inner]]&gt;0,Table13[[#This Row],[W Inner]]&lt;&gt;"0"),Table13[[#This Row],[W Inner]],Table13[[#This Row],[W Outer]]))</f>
        <v>6</v>
      </c>
      <c r="T641" s="86"/>
      <c r="U64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1" s="49">
        <f>IF(Table13[[#This Row],[Zamówienie - Ilosc SKU '[Szt']]]=0,0,MOD(Table13[[#This Row],[Zamówienie - Ilosc SKU '[Szt']]],Table13[[#This Row],[Min. Ilość Zam. Sku]])-0.5)</f>
        <v>0</v>
      </c>
      <c r="W641" s="31">
        <f>Table13[[#This Row],[Сena SKU Po Wszystkich Rabatach]]*U641</f>
        <v>0</v>
      </c>
      <c r="X641" s="33" t="str">
        <f>IF(Table13[[#This Row],[Zamówienie - Ilosc SKU '[Szt']]]=0,"Niezamówione produkty","Zamówione produkty")</f>
        <v>Niezamówione produkty</v>
      </c>
      <c r="Y641" s="34" t="s">
        <v>6204</v>
      </c>
      <c r="Z641" s="34">
        <v>24</v>
      </c>
      <c r="AA641" s="34">
        <v>360</v>
      </c>
      <c r="AB641" s="34">
        <v>1800</v>
      </c>
      <c r="AC641" s="34">
        <f>+Table13[[#This Row],[Na Palecie]]/Table13[[#This Row],[W Outer]]</f>
        <v>75</v>
      </c>
      <c r="AD641" s="34">
        <f>+Table13[[#This Row],[Na Palecie]]/Table13[[#This Row],[Na 
Warstwie]]</f>
        <v>5</v>
      </c>
      <c r="AE641" s="37" t="s">
        <v>2044</v>
      </c>
      <c r="AF641" s="37" t="s">
        <v>90</v>
      </c>
      <c r="AG641" s="37" t="s">
        <v>2045</v>
      </c>
      <c r="AH641" s="37" t="s">
        <v>2046</v>
      </c>
      <c r="AI641" s="37"/>
      <c r="AJ641" s="37" t="s">
        <v>6712</v>
      </c>
      <c r="AK641" s="37" t="s">
        <v>2005</v>
      </c>
      <c r="AL641" s="37" t="str">
        <f>_xlfn.XLOOKUP(Table13[[#This Row],[Rabat Indywidualny]],'PC2 code'!A:A,'PC2 code'!B:B,0)</f>
        <v>00</v>
      </c>
    </row>
    <row r="642" spans="1:38" ht="15.75" customHeight="1" x14ac:dyDescent="0.35">
      <c r="A642" s="73" t="s">
        <v>5866</v>
      </c>
      <c r="B642" s="73" t="str">
        <f>TEXT(Table13[[#This Row],[Kod EAN 
(Sku)]],"0000000000000")</f>
        <v>3086123659698</v>
      </c>
      <c r="C642" s="78" t="str">
        <f>IF(AND(Table13[[#This Row],[Kod EAN 
(Szt)]]&lt;&gt;0,Table13[[#This Row],[Kod EAN 
(Szt)]]&lt;&gt;"0"),TEXT(Table13[[#This Row],[Kod EAN 
(Szt)]],"0000000000000"),"")</f>
        <v/>
      </c>
      <c r="D642" s="79" t="s">
        <v>6189</v>
      </c>
      <c r="E642" s="27" t="s">
        <v>13</v>
      </c>
      <c r="F642" s="28" t="s">
        <v>2001</v>
      </c>
      <c r="G642" s="29"/>
      <c r="H642" s="66">
        <v>77.38</v>
      </c>
      <c r="I642" s="67"/>
      <c r="J642" s="51">
        <f>Table13[[#This Row],[Cena Netto]]*(1-Table13[[#This Row],[Rabat Długoterminowy]])</f>
        <v>77.38</v>
      </c>
      <c r="K642" s="80">
        <f>IF(TRIM($D$8)='Payment Term'!A$1,1-(1-$D$9)*(1-2%),$D$9)</f>
        <v>0.25</v>
      </c>
      <c r="L642" s="35"/>
      <c r="M642" s="81">
        <f>1-(1-Table13[[#This Row],[Rabat Długoterminowy]])*(1-Table13[[#This Row],[Dodatkowy rabat kwartału (składany)]])</f>
        <v>0</v>
      </c>
      <c r="N642" s="52">
        <v>0</v>
      </c>
      <c r="O642" s="31">
        <f>ROUND(Table13[[#This Row],[Cena Netto Po Rabacie Długoterminowym]]*(1-Table13[[#This Row],[Rabat Podstawowy]])*(1-Table13[[#This Row],[Dodatkowy rabat kwartału (składany)]])*(1-Table13[[#This Row],[Rabat Indywidualny]]),2)</f>
        <v>58.04</v>
      </c>
      <c r="P642" s="31">
        <f>Table13[[#This Row],[Сena SKU Po Wszystkich Rabatach]]/Table13[[#This Row],[Szt/
Opak.]]</f>
        <v>5.8040000000000003</v>
      </c>
      <c r="Q642" s="94" t="s">
        <v>2440</v>
      </c>
      <c r="R642" s="36" t="s">
        <v>2460</v>
      </c>
      <c r="S642" s="91">
        <f>IF(ISERROR(Table13[[#This Row],[W Inner]]),Table13[[#This Row],[W Outer]],IF(AND(Table13[[#This Row],[W Inner]]&gt;0,Table13[[#This Row],[W Inner]]&lt;&gt;"0"),Table13[[#This Row],[W Inner]],Table13[[#This Row],[W Outer]]))</f>
        <v>20</v>
      </c>
      <c r="T642" s="86"/>
      <c r="U64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2" s="49">
        <f>IF(Table13[[#This Row],[Zamówienie - Ilosc SKU '[Szt']]]=0,0,MOD(Table13[[#This Row],[Zamówienie - Ilosc SKU '[Szt']]],Table13[[#This Row],[Min. Ilość Zam. Sku]])-0.5)</f>
        <v>0</v>
      </c>
      <c r="W642" s="31">
        <f>Table13[[#This Row],[Сena SKU Po Wszystkich Rabatach]]*U642</f>
        <v>0</v>
      </c>
      <c r="X642" s="33" t="str">
        <f>IF(Table13[[#This Row],[Zamówienie - Ilosc SKU '[Szt']]]=0,"Niezamówione produkty","Zamówione produkty")</f>
        <v>Niezamówione produkty</v>
      </c>
      <c r="Y642" s="34" t="s">
        <v>90</v>
      </c>
      <c r="Z642" s="34">
        <v>20</v>
      </c>
      <c r="AA642" s="34">
        <v>240</v>
      </c>
      <c r="AB642" s="34">
        <v>1440</v>
      </c>
      <c r="AC642" s="34">
        <f>+Table13[[#This Row],[Na Palecie]]/Table13[[#This Row],[W Outer]]</f>
        <v>72</v>
      </c>
      <c r="AD642" s="34">
        <f>+Table13[[#This Row],[Na Palecie]]/Table13[[#This Row],[Na 
Warstwie]]</f>
        <v>6</v>
      </c>
      <c r="AE642" s="37" t="s">
        <v>6312</v>
      </c>
      <c r="AF642" s="37" t="s">
        <v>90</v>
      </c>
      <c r="AG642" s="37" t="s">
        <v>6685</v>
      </c>
      <c r="AH642" s="37" t="s">
        <v>6686</v>
      </c>
      <c r="AI642" s="37"/>
      <c r="AJ642" s="37" t="s">
        <v>6712</v>
      </c>
      <c r="AK642" s="37" t="s">
        <v>2059</v>
      </c>
      <c r="AL642" s="37" t="str">
        <f>_xlfn.XLOOKUP(Table13[[#This Row],[Rabat Indywidualny]],'PC2 code'!A:A,'PC2 code'!B:B,0)</f>
        <v>00</v>
      </c>
    </row>
    <row r="643" spans="1:38" ht="15.75" customHeight="1" x14ac:dyDescent="0.35">
      <c r="A643" s="73" t="s">
        <v>5867</v>
      </c>
      <c r="B643" s="73" t="str">
        <f>TEXT(Table13[[#This Row],[Kod EAN 
(Sku)]],"0000000000000")</f>
        <v>3086123568891</v>
      </c>
      <c r="C643" s="78" t="str">
        <f>IF(AND(Table13[[#This Row],[Kod EAN 
(Szt)]]&lt;&gt;0,Table13[[#This Row],[Kod EAN 
(Szt)]]&lt;&gt;"0"),TEXT(Table13[[#This Row],[Kod EAN 
(Szt)]],"0000000000000"),"")</f>
        <v/>
      </c>
      <c r="D643" s="79" t="s">
        <v>6190</v>
      </c>
      <c r="E643" s="27" t="s">
        <v>13</v>
      </c>
      <c r="F643" s="28" t="s">
        <v>2001</v>
      </c>
      <c r="G643" s="29"/>
      <c r="H643" s="66">
        <v>24.1</v>
      </c>
      <c r="I643" s="67"/>
      <c r="J643" s="51">
        <f>Table13[[#This Row],[Cena Netto]]*(1-Table13[[#This Row],[Rabat Długoterminowy]])</f>
        <v>24.1</v>
      </c>
      <c r="K643" s="80">
        <f>IF(TRIM($D$8)='Payment Term'!A$1,1-(1-$D$9)*(1-2%),$D$9)</f>
        <v>0.25</v>
      </c>
      <c r="L643" s="35"/>
      <c r="M643" s="81">
        <f>1-(1-Table13[[#This Row],[Rabat Długoterminowy]])*(1-Table13[[#This Row],[Dodatkowy rabat kwartału (składany)]])</f>
        <v>0</v>
      </c>
      <c r="N643" s="52">
        <v>0</v>
      </c>
      <c r="O643" s="31">
        <f>ROUND(Table13[[#This Row],[Cena Netto Po Rabacie Długoterminowym]]*(1-Table13[[#This Row],[Rabat Podstawowy]])*(1-Table13[[#This Row],[Dodatkowy rabat kwartału (składany)]])*(1-Table13[[#This Row],[Rabat Indywidualny]]),2)</f>
        <v>18.079999999999998</v>
      </c>
      <c r="P643" s="31">
        <f>Table13[[#This Row],[Сena SKU Po Wszystkich Rabatach]]/Table13[[#This Row],[Szt/
Opak.]]</f>
        <v>2.2599999999999998</v>
      </c>
      <c r="Q643" s="94" t="s">
        <v>6199</v>
      </c>
      <c r="R643" s="36" t="s">
        <v>2440</v>
      </c>
      <c r="S643" s="91">
        <f>IF(ISERROR(Table13[[#This Row],[W Inner]]),Table13[[#This Row],[W Outer]],IF(AND(Table13[[#This Row],[W Inner]]&gt;0,Table13[[#This Row],[W Inner]]&lt;&gt;"0"),Table13[[#This Row],[W Inner]],Table13[[#This Row],[W Outer]]))</f>
        <v>10</v>
      </c>
      <c r="T643" s="86"/>
      <c r="U64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3" s="49">
        <f>IF(Table13[[#This Row],[Zamówienie - Ilosc SKU '[Szt']]]=0,0,MOD(Table13[[#This Row],[Zamówienie - Ilosc SKU '[Szt']]],Table13[[#This Row],[Min. Ilość Zam. Sku]])-0.5)</f>
        <v>0</v>
      </c>
      <c r="W643" s="31">
        <f>Table13[[#This Row],[Сena SKU Po Wszystkich Rabatach]]*U643</f>
        <v>0</v>
      </c>
      <c r="X643" s="33" t="str">
        <f>IF(Table13[[#This Row],[Zamówienie - Ilosc SKU '[Szt']]]=0,"Niezamówione produkty","Zamówione produkty")</f>
        <v>Niezamówione produkty</v>
      </c>
      <c r="Y643" s="34" t="s">
        <v>90</v>
      </c>
      <c r="Z643" s="34">
        <v>10</v>
      </c>
      <c r="AA643" s="34">
        <v>150</v>
      </c>
      <c r="AB643" s="34">
        <v>750</v>
      </c>
      <c r="AC643" s="34">
        <f>+Table13[[#This Row],[Na Palecie]]/Table13[[#This Row],[W Outer]]</f>
        <v>75</v>
      </c>
      <c r="AD643" s="34">
        <f>+Table13[[#This Row],[Na Palecie]]/Table13[[#This Row],[Na 
Warstwie]]</f>
        <v>5</v>
      </c>
      <c r="AE643" s="37" t="s">
        <v>6313</v>
      </c>
      <c r="AF643" s="37" t="s">
        <v>90</v>
      </c>
      <c r="AG643" s="37" t="s">
        <v>6687</v>
      </c>
      <c r="AH643" s="37" t="s">
        <v>6688</v>
      </c>
      <c r="AI643" s="37"/>
      <c r="AJ643" s="37" t="s">
        <v>6712</v>
      </c>
      <c r="AK643" s="37" t="s">
        <v>2059</v>
      </c>
      <c r="AL643" s="37" t="str">
        <f>_xlfn.XLOOKUP(Table13[[#This Row],[Rabat Indywidualny]],'PC2 code'!A:A,'PC2 code'!B:B,0)</f>
        <v>00</v>
      </c>
    </row>
    <row r="644" spans="1:38" ht="15.75" customHeight="1" x14ac:dyDescent="0.35">
      <c r="A644" s="73" t="s">
        <v>5868</v>
      </c>
      <c r="B644" s="73" t="str">
        <f>TEXT(Table13[[#This Row],[Kod EAN 
(Sku)]],"0000000000000")</f>
        <v>3086123194014</v>
      </c>
      <c r="C644" s="78" t="str">
        <f>IF(AND(Table13[[#This Row],[Kod EAN 
(Szt)]]&lt;&gt;0,Table13[[#This Row],[Kod EAN 
(Szt)]]&lt;&gt;"0"),TEXT(Table13[[#This Row],[Kod EAN 
(Szt)]],"0000000000000"),"")</f>
        <v/>
      </c>
      <c r="D644" s="79" t="s">
        <v>2047</v>
      </c>
      <c r="E644" s="27" t="s">
        <v>13</v>
      </c>
      <c r="F644" s="28" t="s">
        <v>2001</v>
      </c>
      <c r="G644" s="29"/>
      <c r="H644" s="66">
        <v>24.11</v>
      </c>
      <c r="I644" s="67">
        <v>0.1</v>
      </c>
      <c r="J644" s="51">
        <f>Table13[[#This Row],[Cena Netto]]*(1-Table13[[#This Row],[Rabat Długoterminowy]])</f>
        <v>21.699000000000002</v>
      </c>
      <c r="K644" s="80">
        <f>IF(TRIM($D$8)='Payment Term'!A$1,1-(1-$D$9)*(1-2%),$D$9)</f>
        <v>0.25</v>
      </c>
      <c r="L644" s="35"/>
      <c r="M644" s="81">
        <f>1-(1-Table13[[#This Row],[Rabat Długoterminowy]])*(1-Table13[[#This Row],[Dodatkowy rabat kwartału (składany)]])</f>
        <v>9.9999999999999978E-2</v>
      </c>
      <c r="N644" s="52">
        <v>0</v>
      </c>
      <c r="O644" s="31">
        <f>ROUND(Table13[[#This Row],[Cena Netto Po Rabacie Długoterminowym]]*(1-Table13[[#This Row],[Rabat Podstawowy]])*(1-Table13[[#This Row],[Dodatkowy rabat kwartału (składany)]])*(1-Table13[[#This Row],[Rabat Indywidualny]]),2)</f>
        <v>16.27</v>
      </c>
      <c r="P644" s="31">
        <f>Table13[[#This Row],[Сena SKU Po Wszystkich Rabatach]]/Table13[[#This Row],[Szt/
Opak.]]</f>
        <v>2.7116666666666664</v>
      </c>
      <c r="Q644" s="94" t="s">
        <v>6204</v>
      </c>
      <c r="R644" s="36" t="s">
        <v>2440</v>
      </c>
      <c r="S644" s="91">
        <f>IF(ISERROR(Table13[[#This Row],[W Inner]]),Table13[[#This Row],[W Outer]],IF(AND(Table13[[#This Row],[W Inner]]&gt;0,Table13[[#This Row],[W Inner]]&lt;&gt;"0"),Table13[[#This Row],[W Inner]],Table13[[#This Row],[W Outer]]))</f>
        <v>10</v>
      </c>
      <c r="T644" s="86"/>
      <c r="U64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4" s="49">
        <f>IF(Table13[[#This Row],[Zamówienie - Ilosc SKU '[Szt']]]=0,0,MOD(Table13[[#This Row],[Zamówienie - Ilosc SKU '[Szt']]],Table13[[#This Row],[Min. Ilość Zam. Sku]])-0.5)</f>
        <v>0</v>
      </c>
      <c r="W644" s="31">
        <f>Table13[[#This Row],[Сena SKU Po Wszystkich Rabatach]]*U644</f>
        <v>0</v>
      </c>
      <c r="X644" s="33" t="str">
        <f>IF(Table13[[#This Row],[Zamówienie - Ilosc SKU '[Szt']]]=0,"Niezamówione produkty","Zamówione produkty")</f>
        <v>Niezamówione produkty</v>
      </c>
      <c r="Y644" s="34" t="s">
        <v>90</v>
      </c>
      <c r="Z644" s="34">
        <v>10</v>
      </c>
      <c r="AA644" s="34">
        <v>240</v>
      </c>
      <c r="AB644" s="34">
        <v>1440</v>
      </c>
      <c r="AC644" s="34">
        <f>+Table13[[#This Row],[Na Palecie]]/Table13[[#This Row],[W Outer]]</f>
        <v>144</v>
      </c>
      <c r="AD644" s="34">
        <f>+Table13[[#This Row],[Na Palecie]]/Table13[[#This Row],[Na 
Warstwie]]</f>
        <v>6</v>
      </c>
      <c r="AE644" s="37" t="s">
        <v>2048</v>
      </c>
      <c r="AF644" s="37" t="s">
        <v>90</v>
      </c>
      <c r="AG644" s="37" t="s">
        <v>2049</v>
      </c>
      <c r="AH644" s="37" t="s">
        <v>2050</v>
      </c>
      <c r="AI644" s="37"/>
      <c r="AJ644" s="37" t="s">
        <v>6712</v>
      </c>
      <c r="AK644" s="37" t="s">
        <v>2026</v>
      </c>
      <c r="AL644" s="37" t="str">
        <f>_xlfn.XLOOKUP(Table13[[#This Row],[Rabat Indywidualny]],'PC2 code'!A:A,'PC2 code'!B:B,0)</f>
        <v>00</v>
      </c>
    </row>
    <row r="645" spans="1:38" ht="15.75" customHeight="1" x14ac:dyDescent="0.35">
      <c r="A645" s="73" t="s">
        <v>5869</v>
      </c>
      <c r="B645" s="73" t="str">
        <f>TEXT(Table13[[#This Row],[Kod EAN 
(Sku)]],"0000000000000")</f>
        <v>3086123356580</v>
      </c>
      <c r="C645" s="78" t="str">
        <f>IF(AND(Table13[[#This Row],[Kod EAN 
(Szt)]]&lt;&gt;0,Table13[[#This Row],[Kod EAN 
(Szt)]]&lt;&gt;"0"),TEXT(Table13[[#This Row],[Kod EAN 
(Szt)]],"0000000000000"),"")</f>
        <v/>
      </c>
      <c r="D645" s="79" t="s">
        <v>2051</v>
      </c>
      <c r="E645" s="27" t="s">
        <v>13</v>
      </c>
      <c r="F645" s="28" t="s">
        <v>2001</v>
      </c>
      <c r="G645" s="29"/>
      <c r="H645" s="66">
        <v>42.99</v>
      </c>
      <c r="I645" s="67"/>
      <c r="J645" s="51">
        <f>Table13[[#This Row],[Cena Netto]]*(1-Table13[[#This Row],[Rabat Długoterminowy]])</f>
        <v>42.99</v>
      </c>
      <c r="K645" s="80">
        <f>IF(TRIM($D$8)='Payment Term'!A$1,1-(1-$D$9)*(1-2%),$D$9)</f>
        <v>0.25</v>
      </c>
      <c r="L645" s="35"/>
      <c r="M645" s="81">
        <f>1-(1-Table13[[#This Row],[Rabat Długoterminowy]])*(1-Table13[[#This Row],[Dodatkowy rabat kwartału (składany)]])</f>
        <v>0</v>
      </c>
      <c r="N645" s="52">
        <v>0</v>
      </c>
      <c r="O645" s="31">
        <f>ROUND(Table13[[#This Row],[Cena Netto Po Rabacie Długoterminowym]]*(1-Table13[[#This Row],[Rabat Podstawowy]])*(1-Table13[[#This Row],[Dodatkowy rabat kwartału (składany)]])*(1-Table13[[#This Row],[Rabat Indywidualny]]),2)</f>
        <v>32.24</v>
      </c>
      <c r="P645" s="31">
        <f>Table13[[#This Row],[Сena SKU Po Wszystkich Rabatach]]/Table13[[#This Row],[Szt/
Opak.]]</f>
        <v>2.686666666666667</v>
      </c>
      <c r="Q645" s="94" t="s">
        <v>2444</v>
      </c>
      <c r="R645" s="36" t="s">
        <v>2440</v>
      </c>
      <c r="S645" s="91">
        <f>IF(ISERROR(Table13[[#This Row],[W Inner]]),Table13[[#This Row],[W Outer]],IF(AND(Table13[[#This Row],[W Inner]]&gt;0,Table13[[#This Row],[W Inner]]&lt;&gt;"0"),Table13[[#This Row],[W Inner]],Table13[[#This Row],[W Outer]]))</f>
        <v>10</v>
      </c>
      <c r="T645" s="86"/>
      <c r="U64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5" s="49">
        <f>IF(Table13[[#This Row],[Zamówienie - Ilosc SKU '[Szt']]]=0,0,MOD(Table13[[#This Row],[Zamówienie - Ilosc SKU '[Szt']]],Table13[[#This Row],[Min. Ilość Zam. Sku]])-0.5)</f>
        <v>0</v>
      </c>
      <c r="W645" s="31">
        <f>Table13[[#This Row],[Сena SKU Po Wszystkich Rabatach]]*U645</f>
        <v>0</v>
      </c>
      <c r="X645" s="33" t="str">
        <f>IF(Table13[[#This Row],[Zamówienie - Ilosc SKU '[Szt']]]=0,"Niezamówione produkty","Zamówione produkty")</f>
        <v>Niezamówione produkty</v>
      </c>
      <c r="Y645" s="34" t="s">
        <v>90</v>
      </c>
      <c r="Z645" s="34">
        <v>10</v>
      </c>
      <c r="AA645" s="34">
        <v>150</v>
      </c>
      <c r="AB645" s="34">
        <v>750</v>
      </c>
      <c r="AC645" s="34">
        <f>+Table13[[#This Row],[Na Palecie]]/Table13[[#This Row],[W Outer]]</f>
        <v>75</v>
      </c>
      <c r="AD645" s="34">
        <f>+Table13[[#This Row],[Na Palecie]]/Table13[[#This Row],[Na 
Warstwie]]</f>
        <v>5</v>
      </c>
      <c r="AE645" s="37" t="s">
        <v>2052</v>
      </c>
      <c r="AF645" s="37" t="s">
        <v>90</v>
      </c>
      <c r="AG645" s="37" t="s">
        <v>2053</v>
      </c>
      <c r="AH645" s="37" t="s">
        <v>2054</v>
      </c>
      <c r="AI645" s="37"/>
      <c r="AJ645" s="37" t="s">
        <v>6712</v>
      </c>
      <c r="AK645" s="37" t="s">
        <v>2026</v>
      </c>
      <c r="AL645" s="37" t="str">
        <f>_xlfn.XLOOKUP(Table13[[#This Row],[Rabat Indywidualny]],'PC2 code'!A:A,'PC2 code'!B:B,0)</f>
        <v>00</v>
      </c>
    </row>
    <row r="646" spans="1:38" ht="15.75" customHeight="1" x14ac:dyDescent="0.35">
      <c r="A646" s="73" t="s">
        <v>5870</v>
      </c>
      <c r="B646" s="73" t="str">
        <f>TEXT(Table13[[#This Row],[Kod EAN 
(Sku)]],"0000000000000")</f>
        <v>3086123492868</v>
      </c>
      <c r="C646" s="78" t="str">
        <f>IF(AND(Table13[[#This Row],[Kod EAN 
(Szt)]]&lt;&gt;0,Table13[[#This Row],[Kod EAN 
(Szt)]]&lt;&gt;"0"),TEXT(Table13[[#This Row],[Kod EAN 
(Szt)]],"0000000000000"),"")</f>
        <v/>
      </c>
      <c r="D646" s="79" t="s">
        <v>2055</v>
      </c>
      <c r="E646" s="27" t="s">
        <v>13</v>
      </c>
      <c r="F646" s="28" t="s">
        <v>2001</v>
      </c>
      <c r="G646" s="29"/>
      <c r="H646" s="66">
        <v>28.86</v>
      </c>
      <c r="I646" s="67"/>
      <c r="J646" s="51">
        <f>Table13[[#This Row],[Cena Netto]]*(1-Table13[[#This Row],[Rabat Długoterminowy]])</f>
        <v>28.86</v>
      </c>
      <c r="K646" s="80">
        <f>IF(TRIM($D$8)='Payment Term'!A$1,1-(1-$D$9)*(1-2%),$D$9)</f>
        <v>0.25</v>
      </c>
      <c r="L646" s="35"/>
      <c r="M646" s="81">
        <f>1-(1-Table13[[#This Row],[Rabat Długoterminowy]])*(1-Table13[[#This Row],[Dodatkowy rabat kwartału (składany)]])</f>
        <v>0</v>
      </c>
      <c r="N646" s="52">
        <v>0</v>
      </c>
      <c r="O646" s="31">
        <f>ROUND(Table13[[#This Row],[Cena Netto Po Rabacie Długoterminowym]]*(1-Table13[[#This Row],[Rabat Podstawowy]])*(1-Table13[[#This Row],[Dodatkowy rabat kwartału (składany)]])*(1-Table13[[#This Row],[Rabat Indywidualny]]),2)</f>
        <v>21.65</v>
      </c>
      <c r="P646" s="31">
        <f>Table13[[#This Row],[Сena SKU Po Wszystkich Rabatach]]/Table13[[#This Row],[Szt/
Opak.]]</f>
        <v>7.2166666666666659</v>
      </c>
      <c r="Q646" s="94" t="s">
        <v>6203</v>
      </c>
      <c r="R646" s="36" t="s">
        <v>2440</v>
      </c>
      <c r="S646" s="91">
        <f>IF(ISERROR(Table13[[#This Row],[W Inner]]),Table13[[#This Row],[W Outer]],IF(AND(Table13[[#This Row],[W Inner]]&gt;0,Table13[[#This Row],[W Inner]]&lt;&gt;"0"),Table13[[#This Row],[W Inner]],Table13[[#This Row],[W Outer]]))</f>
        <v>10</v>
      </c>
      <c r="T646" s="86"/>
      <c r="U64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6" s="49">
        <f>IF(Table13[[#This Row],[Zamówienie - Ilosc SKU '[Szt']]]=0,0,MOD(Table13[[#This Row],[Zamówienie - Ilosc SKU '[Szt']]],Table13[[#This Row],[Min. Ilość Zam. Sku]])-0.5)</f>
        <v>0</v>
      </c>
      <c r="W646" s="31">
        <f>Table13[[#This Row],[Сena SKU Po Wszystkich Rabatach]]*U646</f>
        <v>0</v>
      </c>
      <c r="X646" s="33" t="str">
        <f>IF(Table13[[#This Row],[Zamówienie - Ilosc SKU '[Szt']]]=0,"Niezamówione produkty","Zamówione produkty")</f>
        <v>Niezamówione produkty</v>
      </c>
      <c r="Y646" s="34" t="s">
        <v>90</v>
      </c>
      <c r="Z646" s="34">
        <v>10</v>
      </c>
      <c r="AA646" s="34">
        <v>200</v>
      </c>
      <c r="AB646" s="34">
        <v>1400</v>
      </c>
      <c r="AC646" s="34">
        <f>+Table13[[#This Row],[Na Palecie]]/Table13[[#This Row],[W Outer]]</f>
        <v>140</v>
      </c>
      <c r="AD646" s="34">
        <f>+Table13[[#This Row],[Na Palecie]]/Table13[[#This Row],[Na 
Warstwie]]</f>
        <v>7</v>
      </c>
      <c r="AE646" s="37" t="s">
        <v>2056</v>
      </c>
      <c r="AF646" s="37" t="s">
        <v>90</v>
      </c>
      <c r="AG646" s="37" t="s">
        <v>2057</v>
      </c>
      <c r="AH646" s="37" t="s">
        <v>2058</v>
      </c>
      <c r="AI646" s="37"/>
      <c r="AJ646" s="37" t="s">
        <v>6712</v>
      </c>
      <c r="AK646" s="37" t="s">
        <v>2059</v>
      </c>
      <c r="AL646" s="37" t="str">
        <f>_xlfn.XLOOKUP(Table13[[#This Row],[Rabat Indywidualny]],'PC2 code'!A:A,'PC2 code'!B:B,0)</f>
        <v>00</v>
      </c>
    </row>
    <row r="647" spans="1:38" ht="15.75" customHeight="1" x14ac:dyDescent="0.35">
      <c r="A647" s="73" t="s">
        <v>5871</v>
      </c>
      <c r="B647" s="73" t="str">
        <f>TEXT(Table13[[#This Row],[Kod EAN 
(Sku)]],"0000000000000")</f>
        <v>3086123691704</v>
      </c>
      <c r="C647" s="78" t="str">
        <f>IF(AND(Table13[[#This Row],[Kod EAN 
(Szt)]]&lt;&gt;0,Table13[[#This Row],[Kod EAN 
(Szt)]]&lt;&gt;"0"),TEXT(Table13[[#This Row],[Kod EAN 
(Szt)]],"0000000000000"),"")</f>
        <v/>
      </c>
      <c r="D647" s="79" t="s">
        <v>2060</v>
      </c>
      <c r="E647" s="27" t="s">
        <v>13</v>
      </c>
      <c r="F647" s="28" t="s">
        <v>2001</v>
      </c>
      <c r="G647" s="29"/>
      <c r="H647" s="66">
        <v>97.88</v>
      </c>
      <c r="I647" s="67"/>
      <c r="J647" s="51">
        <f>Table13[[#This Row],[Cena Netto]]*(1-Table13[[#This Row],[Rabat Długoterminowy]])</f>
        <v>97.88</v>
      </c>
      <c r="K647" s="80">
        <f>IF(TRIM($D$8)='Payment Term'!A$1,1-(1-$D$9)*(1-2%),$D$9)</f>
        <v>0.25</v>
      </c>
      <c r="L647" s="35"/>
      <c r="M647" s="81">
        <f>1-(1-Table13[[#This Row],[Rabat Długoterminowy]])*(1-Table13[[#This Row],[Dodatkowy rabat kwartału (składany)]])</f>
        <v>0</v>
      </c>
      <c r="N647" s="52">
        <v>0</v>
      </c>
      <c r="O647" s="31">
        <f>ROUND(Table13[[#This Row],[Cena Netto Po Rabacie Długoterminowym]]*(1-Table13[[#This Row],[Rabat Podstawowy]])*(1-Table13[[#This Row],[Dodatkowy rabat kwartału (składany)]])*(1-Table13[[#This Row],[Rabat Indywidualny]]),2)</f>
        <v>73.41</v>
      </c>
      <c r="P647" s="31">
        <f>Table13[[#This Row],[Сena SKU Po Wszystkich Rabatach]]/Table13[[#This Row],[Szt/
Opak.]]</f>
        <v>7.3409999999999993</v>
      </c>
      <c r="Q647" s="94" t="s">
        <v>2440</v>
      </c>
      <c r="R647" s="36" t="s">
        <v>6198</v>
      </c>
      <c r="S647" s="91">
        <f>IF(ISERROR(Table13[[#This Row],[W Inner]]),Table13[[#This Row],[W Outer]],IF(AND(Table13[[#This Row],[W Inner]]&gt;0,Table13[[#This Row],[W Inner]]&lt;&gt;"0"),Table13[[#This Row],[W Inner]],Table13[[#This Row],[W Outer]]))</f>
        <v>4</v>
      </c>
      <c r="T647" s="86"/>
      <c r="U64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7" s="49">
        <f>IF(Table13[[#This Row],[Zamówienie - Ilosc SKU '[Szt']]]=0,0,MOD(Table13[[#This Row],[Zamówienie - Ilosc SKU '[Szt']]],Table13[[#This Row],[Min. Ilość Zam. Sku]])-0.5)</f>
        <v>0</v>
      </c>
      <c r="W647" s="31">
        <f>Table13[[#This Row],[Сena SKU Po Wszystkich Rabatach]]*U647</f>
        <v>0</v>
      </c>
      <c r="X647" s="33" t="str">
        <f>IF(Table13[[#This Row],[Zamówienie - Ilosc SKU '[Szt']]]=0,"Niezamówione produkty","Zamówione produkty")</f>
        <v>Niezamówione produkty</v>
      </c>
      <c r="Y647" s="34" t="s">
        <v>90</v>
      </c>
      <c r="Z647" s="34">
        <v>4</v>
      </c>
      <c r="AA647" s="34">
        <v>48</v>
      </c>
      <c r="AB647" s="34">
        <v>288</v>
      </c>
      <c r="AC647" s="34">
        <f>+Table13[[#This Row],[Na Palecie]]/Table13[[#This Row],[W Outer]]</f>
        <v>72</v>
      </c>
      <c r="AD647" s="34">
        <f>+Table13[[#This Row],[Na Palecie]]/Table13[[#This Row],[Na 
Warstwie]]</f>
        <v>6</v>
      </c>
      <c r="AE647" s="37" t="s">
        <v>2061</v>
      </c>
      <c r="AF647" s="37" t="s">
        <v>90</v>
      </c>
      <c r="AG647" s="37" t="s">
        <v>2062</v>
      </c>
      <c r="AH647" s="37" t="s">
        <v>2063</v>
      </c>
      <c r="AI647" s="37"/>
      <c r="AJ647" s="37" t="s">
        <v>6712</v>
      </c>
      <c r="AK647" s="37" t="s">
        <v>2059</v>
      </c>
      <c r="AL647" s="37" t="str">
        <f>_xlfn.XLOOKUP(Table13[[#This Row],[Rabat Indywidualny]],'PC2 code'!A:A,'PC2 code'!B:B,0)</f>
        <v>00</v>
      </c>
    </row>
    <row r="648" spans="1:38" ht="15.75" customHeight="1" x14ac:dyDescent="0.35">
      <c r="A648" s="73" t="s">
        <v>5872</v>
      </c>
      <c r="B648" s="73" t="str">
        <f>TEXT(Table13[[#This Row],[Kod EAN 
(Sku)]],"0000000000000")</f>
        <v>3086123760417</v>
      </c>
      <c r="C648" s="78" t="str">
        <f>IF(AND(Table13[[#This Row],[Kod EAN 
(Szt)]]&lt;&gt;0,Table13[[#This Row],[Kod EAN 
(Szt)]]&lt;&gt;"0"),TEXT(Table13[[#This Row],[Kod EAN 
(Szt)]],"0000000000000"),"")</f>
        <v/>
      </c>
      <c r="D648" s="79" t="s">
        <v>6191</v>
      </c>
      <c r="E648" s="27" t="s">
        <v>13</v>
      </c>
      <c r="F648" s="28" t="s">
        <v>2001</v>
      </c>
      <c r="G648" s="29"/>
      <c r="H648" s="66">
        <v>28.86</v>
      </c>
      <c r="I648" s="67"/>
      <c r="J648" s="51">
        <f>Table13[[#This Row],[Cena Netto]]*(1-Table13[[#This Row],[Rabat Długoterminowy]])</f>
        <v>28.86</v>
      </c>
      <c r="K648" s="80">
        <f>IF(TRIM($D$8)='Payment Term'!A$1,1-(1-$D$9)*(1-2%),$D$9)</f>
        <v>0.25</v>
      </c>
      <c r="L648" s="35"/>
      <c r="M648" s="81">
        <f>1-(1-Table13[[#This Row],[Rabat Długoterminowy]])*(1-Table13[[#This Row],[Dodatkowy rabat kwartału (składany)]])</f>
        <v>0</v>
      </c>
      <c r="N648" s="52">
        <v>0</v>
      </c>
      <c r="O648" s="31">
        <f>ROUND(Table13[[#This Row],[Cena Netto Po Rabacie Długoterminowym]]*(1-Table13[[#This Row],[Rabat Podstawowy]])*(1-Table13[[#This Row],[Dodatkowy rabat kwartału (składany)]])*(1-Table13[[#This Row],[Rabat Indywidualny]]),2)</f>
        <v>21.65</v>
      </c>
      <c r="P648" s="31">
        <f>Table13[[#This Row],[Сena SKU Po Wszystkich Rabatach]]/Table13[[#This Row],[Szt/
Opak.]]</f>
        <v>7.2166666666666659</v>
      </c>
      <c r="Q648" s="94" t="s">
        <v>6203</v>
      </c>
      <c r="R648" s="36" t="s">
        <v>2440</v>
      </c>
      <c r="S648" s="91">
        <f>IF(ISERROR(Table13[[#This Row],[W Inner]]),Table13[[#This Row],[W Outer]],IF(AND(Table13[[#This Row],[W Inner]]&gt;0,Table13[[#This Row],[W Inner]]&lt;&gt;"0"),Table13[[#This Row],[W Inner]],Table13[[#This Row],[W Outer]]))</f>
        <v>10</v>
      </c>
      <c r="T648" s="86"/>
      <c r="U64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8" s="49">
        <f>IF(Table13[[#This Row],[Zamówienie - Ilosc SKU '[Szt']]]=0,0,MOD(Table13[[#This Row],[Zamówienie - Ilosc SKU '[Szt']]],Table13[[#This Row],[Min. Ilość Zam. Sku]])-0.5)</f>
        <v>0</v>
      </c>
      <c r="W648" s="31">
        <f>Table13[[#This Row],[Сena SKU Po Wszystkich Rabatach]]*U648</f>
        <v>0</v>
      </c>
      <c r="X648" s="33" t="str">
        <f>IF(Table13[[#This Row],[Zamówienie - Ilosc SKU '[Szt']]]=0,"Niezamówione produkty","Zamówione produkty")</f>
        <v>Niezamówione produkty</v>
      </c>
      <c r="Y648" s="34" t="s">
        <v>90</v>
      </c>
      <c r="Z648" s="34">
        <v>10</v>
      </c>
      <c r="AA648" s="34">
        <v>200</v>
      </c>
      <c r="AB648" s="34">
        <v>1400</v>
      </c>
      <c r="AC648" s="34">
        <f>+Table13[[#This Row],[Na Palecie]]/Table13[[#This Row],[W Outer]]</f>
        <v>140</v>
      </c>
      <c r="AD648" s="34">
        <f>+Table13[[#This Row],[Na Palecie]]/Table13[[#This Row],[Na 
Warstwie]]</f>
        <v>7</v>
      </c>
      <c r="AE648" s="37" t="s">
        <v>6314</v>
      </c>
      <c r="AF648" s="37" t="s">
        <v>90</v>
      </c>
      <c r="AG648" s="37" t="s">
        <v>6689</v>
      </c>
      <c r="AH648" s="37" t="s">
        <v>6690</v>
      </c>
      <c r="AI648" s="37"/>
      <c r="AJ648" s="37" t="s">
        <v>6712</v>
      </c>
      <c r="AK648" s="37" t="s">
        <v>2026</v>
      </c>
      <c r="AL648" s="37" t="str">
        <f>_xlfn.XLOOKUP(Table13[[#This Row],[Rabat Indywidualny]],'PC2 code'!A:A,'PC2 code'!B:B,0)</f>
        <v>00</v>
      </c>
    </row>
    <row r="649" spans="1:38" ht="15.75" customHeight="1" x14ac:dyDescent="0.35">
      <c r="A649" s="73" t="s">
        <v>5873</v>
      </c>
      <c r="B649" s="73" t="str">
        <f>TEXT(Table13[[#This Row],[Kod EAN 
(Sku)]],"0000000000000")</f>
        <v>3086123394780</v>
      </c>
      <c r="C649" s="78" t="str">
        <f>IF(AND(Table13[[#This Row],[Kod EAN 
(Szt)]]&lt;&gt;0,Table13[[#This Row],[Kod EAN 
(Szt)]]&lt;&gt;"0"),TEXT(Table13[[#This Row],[Kod EAN 
(Szt)]],"0000000000000"),"")</f>
        <v/>
      </c>
      <c r="D649" s="79" t="s">
        <v>2064</v>
      </c>
      <c r="E649" s="27" t="s">
        <v>13</v>
      </c>
      <c r="F649" s="28" t="s">
        <v>2001</v>
      </c>
      <c r="G649" s="29"/>
      <c r="H649" s="66">
        <v>6.37</v>
      </c>
      <c r="I649" s="67"/>
      <c r="J649" s="51">
        <f>Table13[[#This Row],[Cena Netto]]*(1-Table13[[#This Row],[Rabat Długoterminowy]])</f>
        <v>6.37</v>
      </c>
      <c r="K649" s="80">
        <f>IF(TRIM($D$8)='Payment Term'!A$1,1-(1-$D$9)*(1-2%),$D$9)</f>
        <v>0.25</v>
      </c>
      <c r="L649" s="35"/>
      <c r="M649" s="81">
        <f>1-(1-Table13[[#This Row],[Rabat Długoterminowy]])*(1-Table13[[#This Row],[Dodatkowy rabat kwartału (składany)]])</f>
        <v>0</v>
      </c>
      <c r="N649" s="52">
        <v>0</v>
      </c>
      <c r="O649" s="31">
        <f>ROUND(Table13[[#This Row],[Cena Netto Po Rabacie Długoterminowym]]*(1-Table13[[#This Row],[Rabat Podstawowy]])*(1-Table13[[#This Row],[Dodatkowy rabat kwartału (składany)]])*(1-Table13[[#This Row],[Rabat Indywidualny]]),2)</f>
        <v>4.78</v>
      </c>
      <c r="P649" s="31">
        <f>Table13[[#This Row],[Сena SKU Po Wszystkich Rabatach]]/Table13[[#This Row],[Szt/
Opak.]]</f>
        <v>4.78</v>
      </c>
      <c r="Q649" s="94" t="s">
        <v>6200</v>
      </c>
      <c r="R649" s="36" t="s">
        <v>2440</v>
      </c>
      <c r="S649" s="91">
        <f>IF(ISERROR(Table13[[#This Row],[W Inner]]),Table13[[#This Row],[W Outer]],IF(AND(Table13[[#This Row],[W Inner]]&gt;0,Table13[[#This Row],[W Inner]]&lt;&gt;"0"),Table13[[#This Row],[W Inner]],Table13[[#This Row],[W Outer]]))</f>
        <v>10</v>
      </c>
      <c r="T649" s="86"/>
      <c r="U64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49" s="49">
        <f>IF(Table13[[#This Row],[Zamówienie - Ilosc SKU '[Szt']]]=0,0,MOD(Table13[[#This Row],[Zamówienie - Ilosc SKU '[Szt']]],Table13[[#This Row],[Min. Ilość Zam. Sku]])-0.5)</f>
        <v>0</v>
      </c>
      <c r="W649" s="31">
        <f>Table13[[#This Row],[Сena SKU Po Wszystkich Rabatach]]*U649</f>
        <v>0</v>
      </c>
      <c r="X649" s="33" t="str">
        <f>IF(Table13[[#This Row],[Zamówienie - Ilosc SKU '[Szt']]]=0,"Niezamówione produkty","Zamówione produkty")</f>
        <v>Niezamówione produkty</v>
      </c>
      <c r="Y649" s="34" t="s">
        <v>90</v>
      </c>
      <c r="Z649" s="34">
        <v>10</v>
      </c>
      <c r="AA649" s="34">
        <v>280</v>
      </c>
      <c r="AB649" s="34">
        <v>1680</v>
      </c>
      <c r="AC649" s="34">
        <f>+Table13[[#This Row],[Na Palecie]]/Table13[[#This Row],[W Outer]]</f>
        <v>168</v>
      </c>
      <c r="AD649" s="34">
        <f>+Table13[[#This Row],[Na Palecie]]/Table13[[#This Row],[Na 
Warstwie]]</f>
        <v>6</v>
      </c>
      <c r="AE649" s="37" t="s">
        <v>2065</v>
      </c>
      <c r="AF649" s="37" t="s">
        <v>90</v>
      </c>
      <c r="AG649" s="37" t="s">
        <v>2066</v>
      </c>
      <c r="AH649" s="37" t="s">
        <v>2067</v>
      </c>
      <c r="AI649" s="37"/>
      <c r="AJ649" s="37" t="s">
        <v>6712</v>
      </c>
      <c r="AK649" s="37" t="s">
        <v>2059</v>
      </c>
      <c r="AL649" s="37" t="str">
        <f>_xlfn.XLOOKUP(Table13[[#This Row],[Rabat Indywidualny]],'PC2 code'!A:A,'PC2 code'!B:B,0)</f>
        <v>00</v>
      </c>
    </row>
    <row r="650" spans="1:38" ht="15.75" customHeight="1" x14ac:dyDescent="0.35">
      <c r="A650" s="73" t="s">
        <v>5874</v>
      </c>
      <c r="B650" s="73" t="str">
        <f>TEXT(Table13[[#This Row],[Kod EAN 
(Sku)]],"0000000000000")</f>
        <v>3086123220614</v>
      </c>
      <c r="C650" s="78" t="str">
        <f>IF(AND(Table13[[#This Row],[Kod EAN 
(Szt)]]&lt;&gt;0,Table13[[#This Row],[Kod EAN 
(Szt)]]&lt;&gt;"0"),TEXT(Table13[[#This Row],[Kod EAN 
(Szt)]],"0000000000000"),"")</f>
        <v/>
      </c>
      <c r="D650" s="79" t="s">
        <v>2068</v>
      </c>
      <c r="E650" s="27" t="s">
        <v>13</v>
      </c>
      <c r="F650" s="28" t="s">
        <v>2001</v>
      </c>
      <c r="G650" s="29"/>
      <c r="H650" s="66">
        <v>18.05</v>
      </c>
      <c r="I650" s="67">
        <v>4.2500000000000003E-2</v>
      </c>
      <c r="J650" s="51">
        <f>Table13[[#This Row],[Cena Netto]]*(1-Table13[[#This Row],[Rabat Długoterminowy]])</f>
        <v>17.282875000000001</v>
      </c>
      <c r="K650" s="80">
        <f>IF(TRIM($D$8)='Payment Term'!A$1,1-(1-$D$9)*(1-2%),$D$9)</f>
        <v>0.25</v>
      </c>
      <c r="L650" s="35"/>
      <c r="M650" s="81">
        <f>1-(1-Table13[[#This Row],[Rabat Długoterminowy]])*(1-Table13[[#This Row],[Dodatkowy rabat kwartału (składany)]])</f>
        <v>4.2499999999999982E-2</v>
      </c>
      <c r="N650" s="52">
        <v>0</v>
      </c>
      <c r="O650" s="31">
        <f>ROUND(Table13[[#This Row],[Cena Netto Po Rabacie Długoterminowym]]*(1-Table13[[#This Row],[Rabat Podstawowy]])*(1-Table13[[#This Row],[Dodatkowy rabat kwartału (składany)]])*(1-Table13[[#This Row],[Rabat Indywidualny]]),2)</f>
        <v>12.96</v>
      </c>
      <c r="P650" s="31">
        <f>Table13[[#This Row],[Сena SKU Po Wszystkich Rabatach]]/Table13[[#This Row],[Szt/
Opak.]]</f>
        <v>4.32</v>
      </c>
      <c r="Q650" s="94" t="s">
        <v>6203</v>
      </c>
      <c r="R650" s="36" t="s">
        <v>2440</v>
      </c>
      <c r="S650" s="91">
        <f>IF(ISERROR(Table13[[#This Row],[W Inner]]),Table13[[#This Row],[W Outer]],IF(AND(Table13[[#This Row],[W Inner]]&gt;0,Table13[[#This Row],[W Inner]]&lt;&gt;"0"),Table13[[#This Row],[W Inner]],Table13[[#This Row],[W Outer]]))</f>
        <v>10</v>
      </c>
      <c r="T650" s="86"/>
      <c r="U65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0" s="49">
        <f>IF(Table13[[#This Row],[Zamówienie - Ilosc SKU '[Szt']]]=0,0,MOD(Table13[[#This Row],[Zamówienie - Ilosc SKU '[Szt']]],Table13[[#This Row],[Min. Ilość Zam. Sku]])-0.5)</f>
        <v>0</v>
      </c>
      <c r="W650" s="31">
        <f>Table13[[#This Row],[Сena SKU Po Wszystkich Rabatach]]*U650</f>
        <v>0</v>
      </c>
      <c r="X650" s="33" t="str">
        <f>IF(Table13[[#This Row],[Zamówienie - Ilosc SKU '[Szt']]]=0,"Niezamówione produkty","Zamówione produkty")</f>
        <v>Niezamówione produkty</v>
      </c>
      <c r="Y650" s="34" t="s">
        <v>90</v>
      </c>
      <c r="Z650" s="34">
        <v>10</v>
      </c>
      <c r="AA650" s="34">
        <v>200</v>
      </c>
      <c r="AB650" s="34">
        <v>1200</v>
      </c>
      <c r="AC650" s="34">
        <f>+Table13[[#This Row],[Na Palecie]]/Table13[[#This Row],[W Outer]]</f>
        <v>120</v>
      </c>
      <c r="AD650" s="34">
        <f>+Table13[[#This Row],[Na Palecie]]/Table13[[#This Row],[Na 
Warstwie]]</f>
        <v>6</v>
      </c>
      <c r="AE650" s="37" t="s">
        <v>2069</v>
      </c>
      <c r="AF650" s="37" t="s">
        <v>90</v>
      </c>
      <c r="AG650" s="37" t="s">
        <v>2070</v>
      </c>
      <c r="AH650" s="37" t="s">
        <v>2071</v>
      </c>
      <c r="AI650" s="37"/>
      <c r="AJ650" s="37" t="s">
        <v>6712</v>
      </c>
      <c r="AK650" s="37" t="s">
        <v>2059</v>
      </c>
      <c r="AL650" s="37" t="str">
        <f>_xlfn.XLOOKUP(Table13[[#This Row],[Rabat Indywidualny]],'PC2 code'!A:A,'PC2 code'!B:B,0)</f>
        <v>00</v>
      </c>
    </row>
    <row r="651" spans="1:38" ht="15.75" customHeight="1" x14ac:dyDescent="0.35">
      <c r="A651" s="73" t="s">
        <v>5875</v>
      </c>
      <c r="B651" s="73" t="str">
        <f>TEXT(Table13[[#This Row],[Kod EAN 
(Sku)]],"0000000000000")</f>
        <v>3086123220621</v>
      </c>
      <c r="C651" s="78" t="str">
        <f>IF(AND(Table13[[#This Row],[Kod EAN 
(Szt)]]&lt;&gt;0,Table13[[#This Row],[Kod EAN 
(Szt)]]&lt;&gt;"0"),TEXT(Table13[[#This Row],[Kod EAN 
(Szt)]],"0000000000000"),"")</f>
        <v/>
      </c>
      <c r="D651" s="79" t="s">
        <v>2072</v>
      </c>
      <c r="E651" s="27" t="s">
        <v>13</v>
      </c>
      <c r="F651" s="28" t="s">
        <v>2001</v>
      </c>
      <c r="G651" s="29"/>
      <c r="H651" s="66">
        <v>18.010000000000002</v>
      </c>
      <c r="I651" s="67"/>
      <c r="J651" s="51">
        <f>Table13[[#This Row],[Cena Netto]]*(1-Table13[[#This Row],[Rabat Długoterminowy]])</f>
        <v>18.010000000000002</v>
      </c>
      <c r="K651" s="80">
        <f>IF(TRIM($D$8)='Payment Term'!A$1,1-(1-$D$9)*(1-2%),$D$9)</f>
        <v>0.25</v>
      </c>
      <c r="L651" s="35"/>
      <c r="M651" s="81">
        <f>1-(1-Table13[[#This Row],[Rabat Długoterminowy]])*(1-Table13[[#This Row],[Dodatkowy rabat kwartału (składany)]])</f>
        <v>0</v>
      </c>
      <c r="N651" s="52">
        <v>0</v>
      </c>
      <c r="O651" s="31">
        <f>ROUND(Table13[[#This Row],[Cena Netto Po Rabacie Długoterminowym]]*(1-Table13[[#This Row],[Rabat Podstawowy]])*(1-Table13[[#This Row],[Dodatkowy rabat kwartału (składany)]])*(1-Table13[[#This Row],[Rabat Indywidualny]]),2)</f>
        <v>13.51</v>
      </c>
      <c r="P651" s="31">
        <f>Table13[[#This Row],[Сena SKU Po Wszystkich Rabatach]]/Table13[[#This Row],[Szt/
Opak.]]</f>
        <v>3.3774999999999999</v>
      </c>
      <c r="Q651" s="94" t="s">
        <v>6198</v>
      </c>
      <c r="R651" s="36" t="s">
        <v>2440</v>
      </c>
      <c r="S651" s="91">
        <f>IF(ISERROR(Table13[[#This Row],[W Inner]]),Table13[[#This Row],[W Outer]],IF(AND(Table13[[#This Row],[W Inner]]&gt;0,Table13[[#This Row],[W Inner]]&lt;&gt;"0"),Table13[[#This Row],[W Inner]],Table13[[#This Row],[W Outer]]))</f>
        <v>10</v>
      </c>
      <c r="T651" s="86"/>
      <c r="U65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1" s="49">
        <f>IF(Table13[[#This Row],[Zamówienie - Ilosc SKU '[Szt']]]=0,0,MOD(Table13[[#This Row],[Zamówienie - Ilosc SKU '[Szt']]],Table13[[#This Row],[Min. Ilość Zam. Sku]])-0.5)</f>
        <v>0</v>
      </c>
      <c r="W651" s="31">
        <f>Table13[[#This Row],[Сena SKU Po Wszystkich Rabatach]]*U651</f>
        <v>0</v>
      </c>
      <c r="X651" s="33" t="str">
        <f>IF(Table13[[#This Row],[Zamówienie - Ilosc SKU '[Szt']]]=0,"Niezamówione produkty","Zamówione produkty")</f>
        <v>Niezamówione produkty</v>
      </c>
      <c r="Y651" s="34" t="s">
        <v>90</v>
      </c>
      <c r="Z651" s="34">
        <v>10</v>
      </c>
      <c r="AA651" s="34">
        <v>200</v>
      </c>
      <c r="AB651" s="34">
        <v>1200</v>
      </c>
      <c r="AC651" s="34">
        <f>+Table13[[#This Row],[Na Palecie]]/Table13[[#This Row],[W Outer]]</f>
        <v>120</v>
      </c>
      <c r="AD651" s="34">
        <f>+Table13[[#This Row],[Na Palecie]]/Table13[[#This Row],[Na 
Warstwie]]</f>
        <v>6</v>
      </c>
      <c r="AE651" s="37" t="s">
        <v>2073</v>
      </c>
      <c r="AF651" s="37" t="s">
        <v>90</v>
      </c>
      <c r="AG651" s="37" t="s">
        <v>2074</v>
      </c>
      <c r="AH651" s="37" t="s">
        <v>2075</v>
      </c>
      <c r="AI651" s="37"/>
      <c r="AJ651" s="37" t="s">
        <v>6712</v>
      </c>
      <c r="AK651" s="37" t="s">
        <v>2059</v>
      </c>
      <c r="AL651" s="37" t="str">
        <f>_xlfn.XLOOKUP(Table13[[#This Row],[Rabat Indywidualny]],'PC2 code'!A:A,'PC2 code'!B:B,0)</f>
        <v>00</v>
      </c>
    </row>
    <row r="652" spans="1:38" ht="15.75" customHeight="1" x14ac:dyDescent="0.35">
      <c r="A652" s="73" t="s">
        <v>5876</v>
      </c>
      <c r="B652" s="73" t="str">
        <f>TEXT(Table13[[#This Row],[Kod EAN 
(Sku)]],"0000000000000")</f>
        <v>3086123508415</v>
      </c>
      <c r="C652" s="78" t="str">
        <f>IF(AND(Table13[[#This Row],[Kod EAN 
(Szt)]]&lt;&gt;0,Table13[[#This Row],[Kod EAN 
(Szt)]]&lt;&gt;"0"),TEXT(Table13[[#This Row],[Kod EAN 
(Szt)]],"0000000000000"),"")</f>
        <v>3086123220928</v>
      </c>
      <c r="D652" s="79" t="s">
        <v>2076</v>
      </c>
      <c r="E652" s="27" t="s">
        <v>13</v>
      </c>
      <c r="F652" s="28" t="s">
        <v>2001</v>
      </c>
      <c r="G652" s="29"/>
      <c r="H652" s="66">
        <v>65.510000000000005</v>
      </c>
      <c r="I652" s="67">
        <v>9.8100000000000007E-2</v>
      </c>
      <c r="J652" s="51">
        <f>Table13[[#This Row],[Cena Netto]]*(1-Table13[[#This Row],[Rabat Długoterminowy]])</f>
        <v>59.083469000000008</v>
      </c>
      <c r="K652" s="80">
        <f>IF(TRIM($D$8)='Payment Term'!A$1,1-(1-$D$9)*(1-2%),$D$9)</f>
        <v>0.25</v>
      </c>
      <c r="L652" s="35"/>
      <c r="M652" s="81">
        <f>1-(1-Table13[[#This Row],[Rabat Długoterminowy]])*(1-Table13[[#This Row],[Dodatkowy rabat kwartału (składany)]])</f>
        <v>9.8099999999999965E-2</v>
      </c>
      <c r="N652" s="52">
        <v>0</v>
      </c>
      <c r="O652" s="31">
        <f>ROUND(Table13[[#This Row],[Cena Netto Po Rabacie Długoterminowym]]*(1-Table13[[#This Row],[Rabat Podstawowy]])*(1-Table13[[#This Row],[Dodatkowy rabat kwartału (składany)]])*(1-Table13[[#This Row],[Rabat Indywidualny]]),2)</f>
        <v>44.31</v>
      </c>
      <c r="P652" s="31">
        <f>Table13[[#This Row],[Сena SKU Po Wszystkich Rabatach]]/Table13[[#This Row],[Szt/
Opak.]]</f>
        <v>4.431</v>
      </c>
      <c r="Q652" s="94" t="s">
        <v>2440</v>
      </c>
      <c r="R652" s="36" t="s">
        <v>6198</v>
      </c>
      <c r="S652" s="91">
        <f>IF(ISERROR(Table13[[#This Row],[W Inner]]),Table13[[#This Row],[W Outer]],IF(AND(Table13[[#This Row],[W Inner]]&gt;0,Table13[[#This Row],[W Inner]]&lt;&gt;"0"),Table13[[#This Row],[W Inner]],Table13[[#This Row],[W Outer]]))</f>
        <v>4</v>
      </c>
      <c r="T652" s="86"/>
      <c r="U65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2" s="49">
        <f>IF(Table13[[#This Row],[Zamówienie - Ilosc SKU '[Szt']]]=0,0,MOD(Table13[[#This Row],[Zamówienie - Ilosc SKU '[Szt']]],Table13[[#This Row],[Min. Ilość Zam. Sku]])-0.5)</f>
        <v>0</v>
      </c>
      <c r="W652" s="31">
        <f>Table13[[#This Row],[Сena SKU Po Wszystkich Rabatach]]*U652</f>
        <v>0</v>
      </c>
      <c r="X652" s="33" t="str">
        <f>IF(Table13[[#This Row],[Zamówienie - Ilosc SKU '[Szt']]]=0,"Niezamówione produkty","Zamówione produkty")</f>
        <v>Niezamówione produkty</v>
      </c>
      <c r="Y652" s="34" t="s">
        <v>90</v>
      </c>
      <c r="Z652" s="34">
        <v>4</v>
      </c>
      <c r="AA652" s="34">
        <v>48</v>
      </c>
      <c r="AB652" s="34">
        <v>288</v>
      </c>
      <c r="AC652" s="34">
        <f>+Table13[[#This Row],[Na Palecie]]/Table13[[#This Row],[W Outer]]</f>
        <v>72</v>
      </c>
      <c r="AD652" s="34">
        <f>+Table13[[#This Row],[Na Palecie]]/Table13[[#This Row],[Na 
Warstwie]]</f>
        <v>6</v>
      </c>
      <c r="AE652" s="37" t="s">
        <v>2077</v>
      </c>
      <c r="AF652" s="37" t="s">
        <v>2078</v>
      </c>
      <c r="AG652" s="37" t="s">
        <v>2079</v>
      </c>
      <c r="AH652" s="37" t="s">
        <v>2080</v>
      </c>
      <c r="AI652" s="37"/>
      <c r="AJ652" s="37" t="s">
        <v>6712</v>
      </c>
      <c r="AK652" s="37" t="s">
        <v>2059</v>
      </c>
      <c r="AL652" s="37" t="str">
        <f>_xlfn.XLOOKUP(Table13[[#This Row],[Rabat Indywidualny]],'PC2 code'!A:A,'PC2 code'!B:B,0)</f>
        <v>00</v>
      </c>
    </row>
    <row r="653" spans="1:38" ht="15.75" customHeight="1" x14ac:dyDescent="0.35">
      <c r="A653" s="73" t="s">
        <v>5877</v>
      </c>
      <c r="B653" s="73" t="str">
        <f>TEXT(Table13[[#This Row],[Kod EAN 
(Sku)]],"0000000000000")</f>
        <v>3086123363786</v>
      </c>
      <c r="C653" s="78" t="str">
        <f>IF(AND(Table13[[#This Row],[Kod EAN 
(Szt)]]&lt;&gt;0,Table13[[#This Row],[Kod EAN 
(Szt)]]&lt;&gt;"0"),TEXT(Table13[[#This Row],[Kod EAN 
(Szt)]],"0000000000000"),"")</f>
        <v/>
      </c>
      <c r="D653" s="79" t="s">
        <v>2081</v>
      </c>
      <c r="E653" s="27" t="s">
        <v>13</v>
      </c>
      <c r="F653" s="28" t="s">
        <v>2001</v>
      </c>
      <c r="G653" s="29"/>
      <c r="H653" s="66">
        <v>14.66</v>
      </c>
      <c r="I653" s="67"/>
      <c r="J653" s="51">
        <f>Table13[[#This Row],[Cena Netto]]*(1-Table13[[#This Row],[Rabat Długoterminowy]])</f>
        <v>14.66</v>
      </c>
      <c r="K653" s="80">
        <f>IF(TRIM($D$8)='Payment Term'!A$1,1-(1-$D$9)*(1-2%),$D$9)</f>
        <v>0.25</v>
      </c>
      <c r="L653" s="35"/>
      <c r="M653" s="81">
        <f>1-(1-Table13[[#This Row],[Rabat Długoterminowy]])*(1-Table13[[#This Row],[Dodatkowy rabat kwartału (składany)]])</f>
        <v>0</v>
      </c>
      <c r="N653" s="52">
        <v>0</v>
      </c>
      <c r="O653" s="31">
        <f>ROUND(Table13[[#This Row],[Cena Netto Po Rabacie Długoterminowym]]*(1-Table13[[#This Row],[Rabat Podstawowy]])*(1-Table13[[#This Row],[Dodatkowy rabat kwartału (składany)]])*(1-Table13[[#This Row],[Rabat Indywidualny]]),2)</f>
        <v>11</v>
      </c>
      <c r="P653" s="31">
        <f>Table13[[#This Row],[Сena SKU Po Wszystkich Rabatach]]/Table13[[#This Row],[Szt/
Opak.]]</f>
        <v>3.6666666666666665</v>
      </c>
      <c r="Q653" s="94" t="s">
        <v>6203</v>
      </c>
      <c r="R653" s="36" t="s">
        <v>2440</v>
      </c>
      <c r="S653" s="91">
        <f>IF(ISERROR(Table13[[#This Row],[W Inner]]),Table13[[#This Row],[W Outer]],IF(AND(Table13[[#This Row],[W Inner]]&gt;0,Table13[[#This Row],[W Inner]]&lt;&gt;"0"),Table13[[#This Row],[W Inner]],Table13[[#This Row],[W Outer]]))</f>
        <v>10</v>
      </c>
      <c r="T653" s="86"/>
      <c r="U65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3" s="49">
        <f>IF(Table13[[#This Row],[Zamówienie - Ilosc SKU '[Szt']]]=0,0,MOD(Table13[[#This Row],[Zamówienie - Ilosc SKU '[Szt']]],Table13[[#This Row],[Min. Ilość Zam. Sku]])-0.5)</f>
        <v>0</v>
      </c>
      <c r="W653" s="31">
        <f>Table13[[#This Row],[Сena SKU Po Wszystkich Rabatach]]*U653</f>
        <v>0</v>
      </c>
      <c r="X653" s="33" t="str">
        <f>IF(Table13[[#This Row],[Zamówienie - Ilosc SKU '[Szt']]]=0,"Niezamówione produkty","Zamówione produkty")</f>
        <v>Niezamówione produkty</v>
      </c>
      <c r="Y653" s="34" t="s">
        <v>90</v>
      </c>
      <c r="Z653" s="34">
        <v>10</v>
      </c>
      <c r="AA653" s="34">
        <v>200</v>
      </c>
      <c r="AB653" s="34">
        <v>1200</v>
      </c>
      <c r="AC653" s="34">
        <f>+Table13[[#This Row],[Na Palecie]]/Table13[[#This Row],[W Outer]]</f>
        <v>120</v>
      </c>
      <c r="AD653" s="34">
        <f>+Table13[[#This Row],[Na Palecie]]/Table13[[#This Row],[Na 
Warstwie]]</f>
        <v>6</v>
      </c>
      <c r="AE653" s="37" t="s">
        <v>2082</v>
      </c>
      <c r="AF653" s="37" t="s">
        <v>90</v>
      </c>
      <c r="AG653" s="37" t="s">
        <v>2083</v>
      </c>
      <c r="AH653" s="37" t="s">
        <v>2084</v>
      </c>
      <c r="AI653" s="37"/>
      <c r="AJ653" s="37" t="s">
        <v>6712</v>
      </c>
      <c r="AK653" s="37" t="s">
        <v>2059</v>
      </c>
      <c r="AL653" s="37" t="str">
        <f>_xlfn.XLOOKUP(Table13[[#This Row],[Rabat Indywidualny]],'PC2 code'!A:A,'PC2 code'!B:B,0)</f>
        <v>00</v>
      </c>
    </row>
    <row r="654" spans="1:38" ht="15.75" customHeight="1" x14ac:dyDescent="0.35">
      <c r="A654" s="73" t="s">
        <v>5878</v>
      </c>
      <c r="B654" s="73" t="str">
        <f>TEXT(Table13[[#This Row],[Kod EAN 
(Sku)]],"0000000000000")</f>
        <v>3086123500419</v>
      </c>
      <c r="C654" s="78" t="str">
        <f>IF(AND(Table13[[#This Row],[Kod EAN 
(Szt)]]&lt;&gt;0,Table13[[#This Row],[Kod EAN 
(Szt)]]&lt;&gt;"0"),TEXT(Table13[[#This Row],[Kod EAN 
(Szt)]],"0000000000000"),"")</f>
        <v/>
      </c>
      <c r="D654" s="79" t="s">
        <v>2085</v>
      </c>
      <c r="E654" s="27" t="s">
        <v>13</v>
      </c>
      <c r="F654" s="28" t="s">
        <v>2001</v>
      </c>
      <c r="G654" s="29"/>
      <c r="H654" s="66">
        <v>24.2</v>
      </c>
      <c r="I654" s="67"/>
      <c r="J654" s="51">
        <f>Table13[[#This Row],[Cena Netto]]*(1-Table13[[#This Row],[Rabat Długoterminowy]])</f>
        <v>24.2</v>
      </c>
      <c r="K654" s="80">
        <f>IF(TRIM($D$8)='Payment Term'!A$1,1-(1-$D$9)*(1-2%),$D$9)</f>
        <v>0.25</v>
      </c>
      <c r="L654" s="35"/>
      <c r="M654" s="81">
        <f>1-(1-Table13[[#This Row],[Rabat Długoterminowy]])*(1-Table13[[#This Row],[Dodatkowy rabat kwartału (składany)]])</f>
        <v>0</v>
      </c>
      <c r="N654" s="52">
        <v>0</v>
      </c>
      <c r="O654" s="31">
        <f>ROUND(Table13[[#This Row],[Cena Netto Po Rabacie Długoterminowym]]*(1-Table13[[#This Row],[Rabat Podstawowy]])*(1-Table13[[#This Row],[Dodatkowy rabat kwartału (składany)]])*(1-Table13[[#This Row],[Rabat Indywidualny]]),2)</f>
        <v>18.149999999999999</v>
      </c>
      <c r="P654" s="31">
        <f>Table13[[#This Row],[Сena SKU Po Wszystkich Rabatach]]/Table13[[#This Row],[Szt/
Opak.]]</f>
        <v>3.0249999999999999</v>
      </c>
      <c r="Q654" s="94" t="s">
        <v>6204</v>
      </c>
      <c r="R654" s="36" t="s">
        <v>2460</v>
      </c>
      <c r="S654" s="91">
        <f>IF(ISERROR(Table13[[#This Row],[W Inner]]),Table13[[#This Row],[W Outer]],IF(AND(Table13[[#This Row],[W Inner]]&gt;0,Table13[[#This Row],[W Inner]]&lt;&gt;"0"),Table13[[#This Row],[W Inner]],Table13[[#This Row],[W Outer]]))</f>
        <v>20</v>
      </c>
      <c r="T654" s="86"/>
      <c r="U65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4" s="49">
        <f>IF(Table13[[#This Row],[Zamówienie - Ilosc SKU '[Szt']]]=0,0,MOD(Table13[[#This Row],[Zamówienie - Ilosc SKU '[Szt']]],Table13[[#This Row],[Min. Ilość Zam. Sku]])-0.5)</f>
        <v>0</v>
      </c>
      <c r="W654" s="31">
        <f>Table13[[#This Row],[Сena SKU Po Wszystkich Rabatach]]*U654</f>
        <v>0</v>
      </c>
      <c r="X654" s="33" t="str">
        <f>IF(Table13[[#This Row],[Zamówienie - Ilosc SKU '[Szt']]]=0,"Niezamówione produkty","Zamówione produkty")</f>
        <v>Niezamówione produkty</v>
      </c>
      <c r="Y654" s="34" t="s">
        <v>90</v>
      </c>
      <c r="Z654" s="34">
        <v>20</v>
      </c>
      <c r="AA654" s="34">
        <v>240</v>
      </c>
      <c r="AB654" s="34">
        <v>960</v>
      </c>
      <c r="AC654" s="34">
        <f>+Table13[[#This Row],[Na Palecie]]/Table13[[#This Row],[W Outer]]</f>
        <v>48</v>
      </c>
      <c r="AD654" s="34">
        <f>+Table13[[#This Row],[Na Palecie]]/Table13[[#This Row],[Na 
Warstwie]]</f>
        <v>4</v>
      </c>
      <c r="AE654" s="37" t="s">
        <v>2086</v>
      </c>
      <c r="AF654" s="37" t="s">
        <v>90</v>
      </c>
      <c r="AG654" s="37" t="s">
        <v>2087</v>
      </c>
      <c r="AH654" s="37" t="s">
        <v>2088</v>
      </c>
      <c r="AI654" s="37"/>
      <c r="AJ654" s="37" t="s">
        <v>6712</v>
      </c>
      <c r="AK654" s="37" t="s">
        <v>2059</v>
      </c>
      <c r="AL654" s="37" t="str">
        <f>_xlfn.XLOOKUP(Table13[[#This Row],[Rabat Indywidualny]],'PC2 code'!A:A,'PC2 code'!B:B,0)</f>
        <v>00</v>
      </c>
    </row>
    <row r="655" spans="1:38" ht="15.75" customHeight="1" x14ac:dyDescent="0.35">
      <c r="A655" s="73" t="s">
        <v>5879</v>
      </c>
      <c r="B655" s="73" t="str">
        <f>TEXT(Table13[[#This Row],[Kod EAN 
(Sku)]],"0000000000000")</f>
        <v>3086123364196</v>
      </c>
      <c r="C655" s="78" t="str">
        <f>IF(AND(Table13[[#This Row],[Kod EAN 
(Szt)]]&lt;&gt;0,Table13[[#This Row],[Kod EAN 
(Szt)]]&lt;&gt;"0"),TEXT(Table13[[#This Row],[Kod EAN 
(Szt)]],"0000000000000"),"")</f>
        <v>3086123395664</v>
      </c>
      <c r="D655" s="79" t="s">
        <v>2089</v>
      </c>
      <c r="E655" s="27" t="s">
        <v>13</v>
      </c>
      <c r="F655" s="28" t="s">
        <v>2001</v>
      </c>
      <c r="G655" s="29"/>
      <c r="H655" s="66">
        <v>51.42</v>
      </c>
      <c r="I655" s="67">
        <v>0.08</v>
      </c>
      <c r="J655" s="51">
        <f>Table13[[#This Row],[Cena Netto]]*(1-Table13[[#This Row],[Rabat Długoterminowy]])</f>
        <v>47.306400000000004</v>
      </c>
      <c r="K655" s="80">
        <f>IF(TRIM($D$8)='Payment Term'!A$1,1-(1-$D$9)*(1-2%),$D$9)</f>
        <v>0.25</v>
      </c>
      <c r="L655" s="35"/>
      <c r="M655" s="81">
        <f>1-(1-Table13[[#This Row],[Rabat Długoterminowy]])*(1-Table13[[#This Row],[Dodatkowy rabat kwartału (składany)]])</f>
        <v>7.999999999999996E-2</v>
      </c>
      <c r="N655" s="52">
        <v>0</v>
      </c>
      <c r="O655" s="31">
        <f>ROUND(Table13[[#This Row],[Cena Netto Po Rabacie Długoterminowym]]*(1-Table13[[#This Row],[Rabat Podstawowy]])*(1-Table13[[#This Row],[Dodatkowy rabat kwartału (składany)]])*(1-Table13[[#This Row],[Rabat Indywidualny]]),2)</f>
        <v>35.479999999999997</v>
      </c>
      <c r="P655" s="31">
        <f>Table13[[#This Row],[Сena SKU Po Wszystkich Rabatach]]/Table13[[#This Row],[Szt/
Opak.]]</f>
        <v>3.5479999999999996</v>
      </c>
      <c r="Q655" s="94" t="s">
        <v>2440</v>
      </c>
      <c r="R655" s="36" t="s">
        <v>6198</v>
      </c>
      <c r="S655" s="91">
        <f>IF(ISERROR(Table13[[#This Row],[W Inner]]),Table13[[#This Row],[W Outer]],IF(AND(Table13[[#This Row],[W Inner]]&gt;0,Table13[[#This Row],[W Inner]]&lt;&gt;"0"),Table13[[#This Row],[W Inner]],Table13[[#This Row],[W Outer]]))</f>
        <v>4</v>
      </c>
      <c r="T655" s="86"/>
      <c r="U65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5" s="49">
        <f>IF(Table13[[#This Row],[Zamówienie - Ilosc SKU '[Szt']]]=0,0,MOD(Table13[[#This Row],[Zamówienie - Ilosc SKU '[Szt']]],Table13[[#This Row],[Min. Ilość Zam. Sku]])-0.5)</f>
        <v>0</v>
      </c>
      <c r="W655" s="31">
        <f>Table13[[#This Row],[Сena SKU Po Wszystkich Rabatach]]*U655</f>
        <v>0</v>
      </c>
      <c r="X655" s="33" t="str">
        <f>IF(Table13[[#This Row],[Zamówienie - Ilosc SKU '[Szt']]]=0,"Niezamówione produkty","Zamówione produkty")</f>
        <v>Niezamówione produkty</v>
      </c>
      <c r="Y655" s="34" t="s">
        <v>90</v>
      </c>
      <c r="Z655" s="34">
        <v>4</v>
      </c>
      <c r="AA655" s="34">
        <v>48</v>
      </c>
      <c r="AB655" s="34">
        <v>288</v>
      </c>
      <c r="AC655" s="34">
        <f>+Table13[[#This Row],[Na Palecie]]/Table13[[#This Row],[W Outer]]</f>
        <v>72</v>
      </c>
      <c r="AD655" s="34">
        <f>+Table13[[#This Row],[Na Palecie]]/Table13[[#This Row],[Na 
Warstwie]]</f>
        <v>6</v>
      </c>
      <c r="AE655" s="37" t="s">
        <v>2090</v>
      </c>
      <c r="AF655" s="37" t="s">
        <v>2091</v>
      </c>
      <c r="AG655" s="37" t="s">
        <v>2092</v>
      </c>
      <c r="AH655" s="37" t="s">
        <v>2093</v>
      </c>
      <c r="AI655" s="37"/>
      <c r="AJ655" s="37" t="s">
        <v>6712</v>
      </c>
      <c r="AK655" s="37" t="s">
        <v>2059</v>
      </c>
      <c r="AL655" s="37" t="str">
        <f>_xlfn.XLOOKUP(Table13[[#This Row],[Rabat Indywidualny]],'PC2 code'!A:A,'PC2 code'!B:B,0)</f>
        <v>00</v>
      </c>
    </row>
    <row r="656" spans="1:38" ht="15.75" customHeight="1" x14ac:dyDescent="0.35">
      <c r="A656" s="73" t="s">
        <v>5880</v>
      </c>
      <c r="B656" s="73" t="str">
        <f>TEXT(Table13[[#This Row],[Kod EAN 
(Sku)]],"0000000000000")</f>
        <v>3086123568686</v>
      </c>
      <c r="C656" s="78" t="str">
        <f>IF(AND(Table13[[#This Row],[Kod EAN 
(Szt)]]&lt;&gt;0,Table13[[#This Row],[Kod EAN 
(Szt)]]&lt;&gt;"0"),TEXT(Table13[[#This Row],[Kod EAN 
(Szt)]],"0000000000000"),"")</f>
        <v/>
      </c>
      <c r="D656" s="79" t="s">
        <v>2094</v>
      </c>
      <c r="E656" s="27" t="s">
        <v>13</v>
      </c>
      <c r="F656" s="28" t="s">
        <v>2001</v>
      </c>
      <c r="G656" s="29"/>
      <c r="H656" s="66">
        <v>14.66</v>
      </c>
      <c r="I656" s="67"/>
      <c r="J656" s="51">
        <f>Table13[[#This Row],[Cena Netto]]*(1-Table13[[#This Row],[Rabat Długoterminowy]])</f>
        <v>14.66</v>
      </c>
      <c r="K656" s="80">
        <f>IF(TRIM($D$8)='Payment Term'!A$1,1-(1-$D$9)*(1-2%),$D$9)</f>
        <v>0.25</v>
      </c>
      <c r="L656" s="35"/>
      <c r="M656" s="81">
        <f>1-(1-Table13[[#This Row],[Rabat Długoterminowy]])*(1-Table13[[#This Row],[Dodatkowy rabat kwartału (składany)]])</f>
        <v>0</v>
      </c>
      <c r="N656" s="52">
        <v>0</v>
      </c>
      <c r="O656" s="31">
        <f>ROUND(Table13[[#This Row],[Cena Netto Po Rabacie Długoterminowym]]*(1-Table13[[#This Row],[Rabat Podstawowy]])*(1-Table13[[#This Row],[Dodatkowy rabat kwartału (składany)]])*(1-Table13[[#This Row],[Rabat Indywidualny]]),2)</f>
        <v>11</v>
      </c>
      <c r="P656" s="31">
        <f>Table13[[#This Row],[Сena SKU Po Wszystkich Rabatach]]/Table13[[#This Row],[Szt/
Opak.]]</f>
        <v>3.6666666666666665</v>
      </c>
      <c r="Q656" s="94" t="s">
        <v>6203</v>
      </c>
      <c r="R656" s="36" t="s">
        <v>2440</v>
      </c>
      <c r="S656" s="91">
        <f>IF(ISERROR(Table13[[#This Row],[W Inner]]),Table13[[#This Row],[W Outer]],IF(AND(Table13[[#This Row],[W Inner]]&gt;0,Table13[[#This Row],[W Inner]]&lt;&gt;"0"),Table13[[#This Row],[W Inner]],Table13[[#This Row],[W Outer]]))</f>
        <v>10</v>
      </c>
      <c r="T656" s="86"/>
      <c r="U65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6" s="49">
        <f>IF(Table13[[#This Row],[Zamówienie - Ilosc SKU '[Szt']]]=0,0,MOD(Table13[[#This Row],[Zamówienie - Ilosc SKU '[Szt']]],Table13[[#This Row],[Min. Ilość Zam. Sku]])-0.5)</f>
        <v>0</v>
      </c>
      <c r="W656" s="31">
        <f>Table13[[#This Row],[Сena SKU Po Wszystkich Rabatach]]*U656</f>
        <v>0</v>
      </c>
      <c r="X656" s="33" t="str">
        <f>IF(Table13[[#This Row],[Zamówienie - Ilosc SKU '[Szt']]]=0,"Niezamówione produkty","Zamówione produkty")</f>
        <v>Niezamówione produkty</v>
      </c>
      <c r="Y656" s="34" t="s">
        <v>90</v>
      </c>
      <c r="Z656" s="34">
        <v>10</v>
      </c>
      <c r="AA656" s="34">
        <v>200</v>
      </c>
      <c r="AB656" s="34">
        <v>1200</v>
      </c>
      <c r="AC656" s="34">
        <f>+Table13[[#This Row],[Na Palecie]]/Table13[[#This Row],[W Outer]]</f>
        <v>120</v>
      </c>
      <c r="AD656" s="34">
        <f>+Table13[[#This Row],[Na Palecie]]/Table13[[#This Row],[Na 
Warstwie]]</f>
        <v>6</v>
      </c>
      <c r="AE656" s="37" t="s">
        <v>2095</v>
      </c>
      <c r="AF656" s="37" t="s">
        <v>90</v>
      </c>
      <c r="AG656" s="37" t="s">
        <v>2096</v>
      </c>
      <c r="AH656" s="37" t="s">
        <v>2097</v>
      </c>
      <c r="AI656" s="37"/>
      <c r="AJ656" s="37" t="s">
        <v>6712</v>
      </c>
      <c r="AK656" s="37" t="s">
        <v>2059</v>
      </c>
      <c r="AL656" s="37" t="str">
        <f>_xlfn.XLOOKUP(Table13[[#This Row],[Rabat Indywidualny]],'PC2 code'!A:A,'PC2 code'!B:B,0)</f>
        <v>00</v>
      </c>
    </row>
    <row r="657" spans="1:38" ht="15.75" customHeight="1" x14ac:dyDescent="0.35">
      <c r="A657" s="73" t="s">
        <v>5881</v>
      </c>
      <c r="B657" s="73" t="str">
        <f>TEXT(Table13[[#This Row],[Kod EAN 
(Sku)]],"0000000000000")</f>
        <v>3086123568716</v>
      </c>
      <c r="C657" s="78" t="str">
        <f>IF(AND(Table13[[#This Row],[Kod EAN 
(Szt)]]&lt;&gt;0,Table13[[#This Row],[Kod EAN 
(Szt)]]&lt;&gt;"0"),TEXT(Table13[[#This Row],[Kod EAN 
(Szt)]],"0000000000000"),"")</f>
        <v>3086123568662</v>
      </c>
      <c r="D657" s="79" t="s">
        <v>2098</v>
      </c>
      <c r="E657" s="27" t="s">
        <v>13</v>
      </c>
      <c r="F657" s="28" t="s">
        <v>2001</v>
      </c>
      <c r="G657" s="29"/>
      <c r="H657" s="66">
        <v>51.42</v>
      </c>
      <c r="I657" s="67">
        <v>0.08</v>
      </c>
      <c r="J657" s="51">
        <f>Table13[[#This Row],[Cena Netto]]*(1-Table13[[#This Row],[Rabat Długoterminowy]])</f>
        <v>47.306400000000004</v>
      </c>
      <c r="K657" s="80">
        <f>IF(TRIM($D$8)='Payment Term'!A$1,1-(1-$D$9)*(1-2%),$D$9)</f>
        <v>0.25</v>
      </c>
      <c r="L657" s="35"/>
      <c r="M657" s="81">
        <f>1-(1-Table13[[#This Row],[Rabat Długoterminowy]])*(1-Table13[[#This Row],[Dodatkowy rabat kwartału (składany)]])</f>
        <v>7.999999999999996E-2</v>
      </c>
      <c r="N657" s="52">
        <v>0</v>
      </c>
      <c r="O657" s="31">
        <f>ROUND(Table13[[#This Row],[Cena Netto Po Rabacie Długoterminowym]]*(1-Table13[[#This Row],[Rabat Podstawowy]])*(1-Table13[[#This Row],[Dodatkowy rabat kwartału (składany)]])*(1-Table13[[#This Row],[Rabat Indywidualny]]),2)</f>
        <v>35.479999999999997</v>
      </c>
      <c r="P657" s="31">
        <f>Table13[[#This Row],[Сena SKU Po Wszystkich Rabatach]]/Table13[[#This Row],[Szt/
Opak.]]</f>
        <v>3.5479999999999996</v>
      </c>
      <c r="Q657" s="94" t="s">
        <v>2440</v>
      </c>
      <c r="R657" s="36" t="s">
        <v>6198</v>
      </c>
      <c r="S657" s="91">
        <f>IF(ISERROR(Table13[[#This Row],[W Inner]]),Table13[[#This Row],[W Outer]],IF(AND(Table13[[#This Row],[W Inner]]&gt;0,Table13[[#This Row],[W Inner]]&lt;&gt;"0"),Table13[[#This Row],[W Inner]],Table13[[#This Row],[W Outer]]))</f>
        <v>4</v>
      </c>
      <c r="T657" s="86"/>
      <c r="U65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7" s="49">
        <f>IF(Table13[[#This Row],[Zamówienie - Ilosc SKU '[Szt']]]=0,0,MOD(Table13[[#This Row],[Zamówienie - Ilosc SKU '[Szt']]],Table13[[#This Row],[Min. Ilość Zam. Sku]])-0.5)</f>
        <v>0</v>
      </c>
      <c r="W657" s="31">
        <f>Table13[[#This Row],[Сena SKU Po Wszystkich Rabatach]]*U657</f>
        <v>0</v>
      </c>
      <c r="X657" s="33" t="str">
        <f>IF(Table13[[#This Row],[Zamówienie - Ilosc SKU '[Szt']]]=0,"Niezamówione produkty","Zamówione produkty")</f>
        <v>Niezamówione produkty</v>
      </c>
      <c r="Y657" s="34" t="s">
        <v>90</v>
      </c>
      <c r="Z657" s="34">
        <v>4</v>
      </c>
      <c r="AA657" s="34">
        <v>48</v>
      </c>
      <c r="AB657" s="34">
        <v>288</v>
      </c>
      <c r="AC657" s="34">
        <f>+Table13[[#This Row],[Na Palecie]]/Table13[[#This Row],[W Outer]]</f>
        <v>72</v>
      </c>
      <c r="AD657" s="34">
        <f>+Table13[[#This Row],[Na Palecie]]/Table13[[#This Row],[Na 
Warstwie]]</f>
        <v>6</v>
      </c>
      <c r="AE657" s="37" t="s">
        <v>2099</v>
      </c>
      <c r="AF657" s="37" t="s">
        <v>2100</v>
      </c>
      <c r="AG657" s="37" t="s">
        <v>2101</v>
      </c>
      <c r="AH657" s="37" t="s">
        <v>2102</v>
      </c>
      <c r="AI657" s="37"/>
      <c r="AJ657" s="37" t="s">
        <v>6712</v>
      </c>
      <c r="AK657" s="37" t="s">
        <v>2059</v>
      </c>
      <c r="AL657" s="37" t="str">
        <f>_xlfn.XLOOKUP(Table13[[#This Row],[Rabat Indywidualny]],'PC2 code'!A:A,'PC2 code'!B:B,0)</f>
        <v>00</v>
      </c>
    </row>
    <row r="658" spans="1:38" ht="15.75" customHeight="1" x14ac:dyDescent="0.35">
      <c r="A658" s="73" t="s">
        <v>5882</v>
      </c>
      <c r="B658" s="73" t="str">
        <f>TEXT(Table13[[#This Row],[Kod EAN 
(Sku)]],"0000000000000")</f>
        <v>3086123242517</v>
      </c>
      <c r="C658" s="78" t="str">
        <f>IF(AND(Table13[[#This Row],[Kod EAN 
(Szt)]]&lt;&gt;0,Table13[[#This Row],[Kod EAN 
(Szt)]]&lt;&gt;"0"),TEXT(Table13[[#This Row],[Kod EAN 
(Szt)]],"0000000000000"),"")</f>
        <v/>
      </c>
      <c r="D658" s="79" t="s">
        <v>2103</v>
      </c>
      <c r="E658" s="27" t="s">
        <v>13</v>
      </c>
      <c r="F658" s="28" t="s">
        <v>2001</v>
      </c>
      <c r="G658" s="29"/>
      <c r="H658" s="66">
        <v>12.74</v>
      </c>
      <c r="I658" s="67">
        <v>0.1</v>
      </c>
      <c r="J658" s="51">
        <f>Table13[[#This Row],[Cena Netto]]*(1-Table13[[#This Row],[Rabat Długoterminowy]])</f>
        <v>11.466000000000001</v>
      </c>
      <c r="K658" s="80">
        <f>IF(TRIM($D$8)='Payment Term'!A$1,1-(1-$D$9)*(1-2%),$D$9)</f>
        <v>0.25</v>
      </c>
      <c r="L658" s="35"/>
      <c r="M658" s="81">
        <f>1-(1-Table13[[#This Row],[Rabat Długoterminowy]])*(1-Table13[[#This Row],[Dodatkowy rabat kwartału (składany)]])</f>
        <v>9.9999999999999978E-2</v>
      </c>
      <c r="N658" s="52">
        <v>0</v>
      </c>
      <c r="O658" s="31">
        <f>ROUND(Table13[[#This Row],[Cena Netto Po Rabacie Długoterminowym]]*(1-Table13[[#This Row],[Rabat Podstawowy]])*(1-Table13[[#This Row],[Dodatkowy rabat kwartału (składany)]])*(1-Table13[[#This Row],[Rabat Indywidualny]]),2)</f>
        <v>8.6</v>
      </c>
      <c r="P658" s="31">
        <f>Table13[[#This Row],[Сena SKU Po Wszystkich Rabatach]]/Table13[[#This Row],[Szt/
Opak.]]</f>
        <v>2.8666666666666667</v>
      </c>
      <c r="Q658" s="94" t="s">
        <v>6203</v>
      </c>
      <c r="R658" s="36" t="s">
        <v>2440</v>
      </c>
      <c r="S658" s="91">
        <f>IF(ISERROR(Table13[[#This Row],[W Inner]]),Table13[[#This Row],[W Outer]],IF(AND(Table13[[#This Row],[W Inner]]&gt;0,Table13[[#This Row],[W Inner]]&lt;&gt;"0"),Table13[[#This Row],[W Inner]],Table13[[#This Row],[W Outer]]))</f>
        <v>10</v>
      </c>
      <c r="T658" s="86"/>
      <c r="U65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8" s="49">
        <f>IF(Table13[[#This Row],[Zamówienie - Ilosc SKU '[Szt']]]=0,0,MOD(Table13[[#This Row],[Zamówienie - Ilosc SKU '[Szt']]],Table13[[#This Row],[Min. Ilość Zam. Sku]])-0.5)</f>
        <v>0</v>
      </c>
      <c r="W658" s="31">
        <f>Table13[[#This Row],[Сena SKU Po Wszystkich Rabatach]]*U658</f>
        <v>0</v>
      </c>
      <c r="X658" s="33" t="str">
        <f>IF(Table13[[#This Row],[Zamówienie - Ilosc SKU '[Szt']]]=0,"Niezamówione produkty","Zamówione produkty")</f>
        <v>Niezamówione produkty</v>
      </c>
      <c r="Y658" s="34" t="s">
        <v>90</v>
      </c>
      <c r="Z658" s="34">
        <v>10</v>
      </c>
      <c r="AA658" s="34">
        <v>240</v>
      </c>
      <c r="AB658" s="34">
        <v>1680</v>
      </c>
      <c r="AC658" s="34">
        <f>+Table13[[#This Row],[Na Palecie]]/Table13[[#This Row],[W Outer]]</f>
        <v>168</v>
      </c>
      <c r="AD658" s="34">
        <f>+Table13[[#This Row],[Na Palecie]]/Table13[[#This Row],[Na 
Warstwie]]</f>
        <v>7</v>
      </c>
      <c r="AE658" s="37" t="s">
        <v>2104</v>
      </c>
      <c r="AF658" s="37" t="s">
        <v>90</v>
      </c>
      <c r="AG658" s="37" t="s">
        <v>2105</v>
      </c>
      <c r="AH658" s="37" t="s">
        <v>2106</v>
      </c>
      <c r="AI658" s="37"/>
      <c r="AJ658" s="37" t="s">
        <v>6712</v>
      </c>
      <c r="AK658" s="37" t="s">
        <v>2059</v>
      </c>
      <c r="AL658" s="37" t="str">
        <f>_xlfn.XLOOKUP(Table13[[#This Row],[Rabat Indywidualny]],'PC2 code'!A:A,'PC2 code'!B:B,0)</f>
        <v>00</v>
      </c>
    </row>
    <row r="659" spans="1:38" ht="15.75" customHeight="1" x14ac:dyDescent="0.35">
      <c r="A659" s="73" t="s">
        <v>5883</v>
      </c>
      <c r="B659" s="73" t="str">
        <f>TEXT(Table13[[#This Row],[Kod EAN 
(Sku)]],"0000000000000")</f>
        <v>3086123242548</v>
      </c>
      <c r="C659" s="78" t="str">
        <f>IF(AND(Table13[[#This Row],[Kod EAN 
(Szt)]]&lt;&gt;0,Table13[[#This Row],[Kod EAN 
(Szt)]]&lt;&gt;"0"),TEXT(Table13[[#This Row],[Kod EAN 
(Szt)]],"0000000000000"),"")</f>
        <v/>
      </c>
      <c r="D659" s="79" t="s">
        <v>2107</v>
      </c>
      <c r="E659" s="27" t="s">
        <v>13</v>
      </c>
      <c r="F659" s="28" t="s">
        <v>2001</v>
      </c>
      <c r="G659" s="29"/>
      <c r="H659" s="66">
        <v>12.72</v>
      </c>
      <c r="I659" s="67"/>
      <c r="J659" s="51">
        <f>Table13[[#This Row],[Cena Netto]]*(1-Table13[[#This Row],[Rabat Długoterminowy]])</f>
        <v>12.72</v>
      </c>
      <c r="K659" s="80">
        <f>IF(TRIM($D$8)='Payment Term'!A$1,1-(1-$D$9)*(1-2%),$D$9)</f>
        <v>0.25</v>
      </c>
      <c r="L659" s="35"/>
      <c r="M659" s="81">
        <f>1-(1-Table13[[#This Row],[Rabat Długoterminowy]])*(1-Table13[[#This Row],[Dodatkowy rabat kwartału (składany)]])</f>
        <v>0</v>
      </c>
      <c r="N659" s="52">
        <v>0</v>
      </c>
      <c r="O659" s="31">
        <f>ROUND(Table13[[#This Row],[Cena Netto Po Rabacie Długoterminowym]]*(1-Table13[[#This Row],[Rabat Podstawowy]])*(1-Table13[[#This Row],[Dodatkowy rabat kwartału (składany)]])*(1-Table13[[#This Row],[Rabat Indywidualny]]),2)</f>
        <v>9.5399999999999991</v>
      </c>
      <c r="P659" s="31">
        <f>Table13[[#This Row],[Сena SKU Po Wszystkich Rabatach]]/Table13[[#This Row],[Szt/
Opak.]]</f>
        <v>2.3849999999999998</v>
      </c>
      <c r="Q659" s="94" t="s">
        <v>6198</v>
      </c>
      <c r="R659" s="36" t="s">
        <v>2440</v>
      </c>
      <c r="S659" s="91">
        <f>IF(ISERROR(Table13[[#This Row],[W Inner]]),Table13[[#This Row],[W Outer]],IF(AND(Table13[[#This Row],[W Inner]]&gt;0,Table13[[#This Row],[W Inner]]&lt;&gt;"0"),Table13[[#This Row],[W Inner]],Table13[[#This Row],[W Outer]]))</f>
        <v>10</v>
      </c>
      <c r="T659" s="86"/>
      <c r="U65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59" s="49">
        <f>IF(Table13[[#This Row],[Zamówienie - Ilosc SKU '[Szt']]]=0,0,MOD(Table13[[#This Row],[Zamówienie - Ilosc SKU '[Szt']]],Table13[[#This Row],[Min. Ilość Zam. Sku]])-0.5)</f>
        <v>0</v>
      </c>
      <c r="W659" s="31">
        <f>Table13[[#This Row],[Сena SKU Po Wszystkich Rabatach]]*U659</f>
        <v>0</v>
      </c>
      <c r="X659" s="33" t="str">
        <f>IF(Table13[[#This Row],[Zamówienie - Ilosc SKU '[Szt']]]=0,"Niezamówione produkty","Zamówione produkty")</f>
        <v>Niezamówione produkty</v>
      </c>
      <c r="Y659" s="34" t="s">
        <v>90</v>
      </c>
      <c r="Z659" s="34">
        <v>10</v>
      </c>
      <c r="AA659" s="34">
        <v>240</v>
      </c>
      <c r="AB659" s="34">
        <v>1680</v>
      </c>
      <c r="AC659" s="34">
        <f>+Table13[[#This Row],[Na Palecie]]/Table13[[#This Row],[W Outer]]</f>
        <v>168</v>
      </c>
      <c r="AD659" s="34">
        <f>+Table13[[#This Row],[Na Palecie]]/Table13[[#This Row],[Na 
Warstwie]]</f>
        <v>7</v>
      </c>
      <c r="AE659" s="37" t="s">
        <v>2108</v>
      </c>
      <c r="AF659" s="37" t="s">
        <v>90</v>
      </c>
      <c r="AG659" s="37" t="s">
        <v>2109</v>
      </c>
      <c r="AH659" s="37" t="s">
        <v>2110</v>
      </c>
      <c r="AI659" s="37"/>
      <c r="AJ659" s="37" t="s">
        <v>6712</v>
      </c>
      <c r="AK659" s="37" t="s">
        <v>2059</v>
      </c>
      <c r="AL659" s="37" t="str">
        <f>_xlfn.XLOOKUP(Table13[[#This Row],[Rabat Indywidualny]],'PC2 code'!A:A,'PC2 code'!B:B,0)</f>
        <v>00</v>
      </c>
    </row>
    <row r="660" spans="1:38" ht="15.75" customHeight="1" x14ac:dyDescent="0.35">
      <c r="A660" s="73" t="s">
        <v>5884</v>
      </c>
      <c r="B660" s="73" t="str">
        <f>TEXT(Table13[[#This Row],[Kod EAN 
(Sku)]],"0000000000000")</f>
        <v>3086123242593</v>
      </c>
      <c r="C660" s="78" t="str">
        <f>IF(AND(Table13[[#This Row],[Kod EAN 
(Szt)]]&lt;&gt;0,Table13[[#This Row],[Kod EAN 
(Szt)]]&lt;&gt;"0"),TEXT(Table13[[#This Row],[Kod EAN 
(Szt)]],"0000000000000"),"")</f>
        <v/>
      </c>
      <c r="D660" s="79" t="s">
        <v>2111</v>
      </c>
      <c r="E660" s="27" t="s">
        <v>13</v>
      </c>
      <c r="F660" s="28" t="s">
        <v>2001</v>
      </c>
      <c r="G660" s="29"/>
      <c r="H660" s="66">
        <v>21.02</v>
      </c>
      <c r="I660" s="67"/>
      <c r="J660" s="51">
        <f>Table13[[#This Row],[Cena Netto]]*(1-Table13[[#This Row],[Rabat Długoterminowy]])</f>
        <v>21.02</v>
      </c>
      <c r="K660" s="80">
        <f>IF(TRIM($D$8)='Payment Term'!A$1,1-(1-$D$9)*(1-2%),$D$9)</f>
        <v>0.25</v>
      </c>
      <c r="L660" s="35"/>
      <c r="M660" s="81">
        <f>1-(1-Table13[[#This Row],[Rabat Długoterminowy]])*(1-Table13[[#This Row],[Dodatkowy rabat kwartału (składany)]])</f>
        <v>0</v>
      </c>
      <c r="N660" s="52">
        <v>0</v>
      </c>
      <c r="O660" s="31">
        <f>ROUND(Table13[[#This Row],[Cena Netto Po Rabacie Długoterminowym]]*(1-Table13[[#This Row],[Rabat Podstawowy]])*(1-Table13[[#This Row],[Dodatkowy rabat kwartału (składany)]])*(1-Table13[[#This Row],[Rabat Indywidualny]]),2)</f>
        <v>15.77</v>
      </c>
      <c r="P660" s="31">
        <f>Table13[[#This Row],[Сena SKU Po Wszystkich Rabatach]]/Table13[[#This Row],[Szt/
Opak.]]</f>
        <v>2.6283333333333334</v>
      </c>
      <c r="Q660" s="94" t="s">
        <v>6204</v>
      </c>
      <c r="R660" s="36" t="s">
        <v>2440</v>
      </c>
      <c r="S660" s="91">
        <f>IF(ISERROR(Table13[[#This Row],[W Inner]]),Table13[[#This Row],[W Outer]],IF(AND(Table13[[#This Row],[W Inner]]&gt;0,Table13[[#This Row],[W Inner]]&lt;&gt;"0"),Table13[[#This Row],[W Inner]],Table13[[#This Row],[W Outer]]))</f>
        <v>10</v>
      </c>
      <c r="T660" s="86"/>
      <c r="U66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0" s="49">
        <f>IF(Table13[[#This Row],[Zamówienie - Ilosc SKU '[Szt']]]=0,0,MOD(Table13[[#This Row],[Zamówienie - Ilosc SKU '[Szt']]],Table13[[#This Row],[Min. Ilość Zam. Sku]])-0.5)</f>
        <v>0</v>
      </c>
      <c r="W660" s="31">
        <f>Table13[[#This Row],[Сena SKU Po Wszystkich Rabatach]]*U660</f>
        <v>0</v>
      </c>
      <c r="X660" s="33" t="str">
        <f>IF(Table13[[#This Row],[Zamówienie - Ilosc SKU '[Szt']]]=0,"Niezamówione produkty","Zamówione produkty")</f>
        <v>Niezamówione produkty</v>
      </c>
      <c r="Y660" s="34" t="s">
        <v>90</v>
      </c>
      <c r="Z660" s="34">
        <v>10</v>
      </c>
      <c r="AA660" s="34">
        <v>200</v>
      </c>
      <c r="AB660" s="34">
        <v>800</v>
      </c>
      <c r="AC660" s="34">
        <f>+Table13[[#This Row],[Na Palecie]]/Table13[[#This Row],[W Outer]]</f>
        <v>80</v>
      </c>
      <c r="AD660" s="34">
        <f>+Table13[[#This Row],[Na Palecie]]/Table13[[#This Row],[Na 
Warstwie]]</f>
        <v>4</v>
      </c>
      <c r="AE660" s="37" t="s">
        <v>2112</v>
      </c>
      <c r="AF660" s="37" t="s">
        <v>90</v>
      </c>
      <c r="AG660" s="37" t="s">
        <v>2113</v>
      </c>
      <c r="AH660" s="37" t="s">
        <v>2114</v>
      </c>
      <c r="AI660" s="37"/>
      <c r="AJ660" s="37" t="s">
        <v>6712</v>
      </c>
      <c r="AK660" s="37" t="s">
        <v>2059</v>
      </c>
      <c r="AL660" s="37" t="str">
        <f>_xlfn.XLOOKUP(Table13[[#This Row],[Rabat Indywidualny]],'PC2 code'!A:A,'PC2 code'!B:B,0)</f>
        <v>00</v>
      </c>
    </row>
    <row r="661" spans="1:38" ht="15.75" customHeight="1" x14ac:dyDescent="0.35">
      <c r="A661" s="73" t="s">
        <v>5885</v>
      </c>
      <c r="B661" s="73" t="str">
        <f>TEXT(Table13[[#This Row],[Kod EAN 
(Sku)]],"0000000000000")</f>
        <v>3086123325449</v>
      </c>
      <c r="C661" s="78" t="str">
        <f>IF(AND(Table13[[#This Row],[Kod EAN 
(Szt)]]&lt;&gt;0,Table13[[#This Row],[Kod EAN 
(Szt)]]&lt;&gt;"0"),TEXT(Table13[[#This Row],[Kod EAN 
(Szt)]],"0000000000000"),"")</f>
        <v>3086123293045</v>
      </c>
      <c r="D661" s="79" t="s">
        <v>2115</v>
      </c>
      <c r="E661" s="27" t="s">
        <v>13</v>
      </c>
      <c r="F661" s="28" t="s">
        <v>2001</v>
      </c>
      <c r="G661" s="29"/>
      <c r="H661" s="66">
        <v>44.43</v>
      </c>
      <c r="I661" s="67">
        <v>0.1</v>
      </c>
      <c r="J661" s="51">
        <f>Table13[[#This Row],[Cena Netto]]*(1-Table13[[#This Row],[Rabat Długoterminowy]])</f>
        <v>39.987000000000002</v>
      </c>
      <c r="K661" s="80">
        <f>IF(TRIM($D$8)='Payment Term'!A$1,1-(1-$D$9)*(1-2%),$D$9)</f>
        <v>0.25</v>
      </c>
      <c r="L661" s="35"/>
      <c r="M661" s="81">
        <f>1-(1-Table13[[#This Row],[Rabat Długoterminowy]])*(1-Table13[[#This Row],[Dodatkowy rabat kwartału (składany)]])</f>
        <v>9.9999999999999978E-2</v>
      </c>
      <c r="N661" s="52">
        <v>0</v>
      </c>
      <c r="O661" s="31">
        <f>ROUND(Table13[[#This Row],[Cena Netto Po Rabacie Długoterminowym]]*(1-Table13[[#This Row],[Rabat Podstawowy]])*(1-Table13[[#This Row],[Dodatkowy rabat kwartału (składany)]])*(1-Table13[[#This Row],[Rabat Indywidualny]]),2)</f>
        <v>29.99</v>
      </c>
      <c r="P661" s="31">
        <f>Table13[[#This Row],[Сena SKU Po Wszystkich Rabatach]]/Table13[[#This Row],[Szt/
Opak.]]</f>
        <v>2.9989999999999997</v>
      </c>
      <c r="Q661" s="94" t="s">
        <v>2440</v>
      </c>
      <c r="R661" s="36" t="s">
        <v>6198</v>
      </c>
      <c r="S661" s="91">
        <f>IF(ISERROR(Table13[[#This Row],[W Inner]]),Table13[[#This Row],[W Outer]],IF(AND(Table13[[#This Row],[W Inner]]&gt;0,Table13[[#This Row],[W Inner]]&lt;&gt;"0"),Table13[[#This Row],[W Inner]],Table13[[#This Row],[W Outer]]))</f>
        <v>4</v>
      </c>
      <c r="T661" s="86"/>
      <c r="U66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1" s="49">
        <f>IF(Table13[[#This Row],[Zamówienie - Ilosc SKU '[Szt']]]=0,0,MOD(Table13[[#This Row],[Zamówienie - Ilosc SKU '[Szt']]],Table13[[#This Row],[Min. Ilość Zam. Sku]])-0.5)</f>
        <v>0</v>
      </c>
      <c r="W661" s="31">
        <f>Table13[[#This Row],[Сena SKU Po Wszystkich Rabatach]]*U661</f>
        <v>0</v>
      </c>
      <c r="X661" s="33" t="str">
        <f>IF(Table13[[#This Row],[Zamówienie - Ilosc SKU '[Szt']]]=0,"Niezamówione produkty","Zamówione produkty")</f>
        <v>Niezamówione produkty</v>
      </c>
      <c r="Y661" s="34" t="s">
        <v>90</v>
      </c>
      <c r="Z661" s="34">
        <v>4</v>
      </c>
      <c r="AA661" s="34">
        <v>48</v>
      </c>
      <c r="AB661" s="34">
        <v>288</v>
      </c>
      <c r="AC661" s="34">
        <f>+Table13[[#This Row],[Na Palecie]]/Table13[[#This Row],[W Outer]]</f>
        <v>72</v>
      </c>
      <c r="AD661" s="34">
        <f>+Table13[[#This Row],[Na Palecie]]/Table13[[#This Row],[Na 
Warstwie]]</f>
        <v>6</v>
      </c>
      <c r="AE661" s="37" t="s">
        <v>2116</v>
      </c>
      <c r="AF661" s="37" t="s">
        <v>2117</v>
      </c>
      <c r="AG661" s="37" t="s">
        <v>2118</v>
      </c>
      <c r="AH661" s="37" t="s">
        <v>2119</v>
      </c>
      <c r="AI661" s="37"/>
      <c r="AJ661" s="37" t="s">
        <v>6712</v>
      </c>
      <c r="AK661" s="37" t="s">
        <v>2059</v>
      </c>
      <c r="AL661" s="37" t="str">
        <f>_xlfn.XLOOKUP(Table13[[#This Row],[Rabat Indywidualny]],'PC2 code'!A:A,'PC2 code'!B:B,0)</f>
        <v>00</v>
      </c>
    </row>
    <row r="662" spans="1:38" ht="15.75" customHeight="1" x14ac:dyDescent="0.35">
      <c r="A662" s="73" t="s">
        <v>5886</v>
      </c>
      <c r="B662" s="73" t="str">
        <f>TEXT(Table13[[#This Row],[Kod EAN 
(Sku)]],"0000000000000")</f>
        <v>3086126718668</v>
      </c>
      <c r="C662" s="78" t="str">
        <f>IF(AND(Table13[[#This Row],[Kod EAN 
(Szt)]]&lt;&gt;0,Table13[[#This Row],[Kod EAN 
(Szt)]]&lt;&gt;"0"),TEXT(Table13[[#This Row],[Kod EAN 
(Szt)]],"0000000000000"),"")</f>
        <v>3086126717074</v>
      </c>
      <c r="D662" s="79" t="s">
        <v>2120</v>
      </c>
      <c r="E662" s="27" t="s">
        <v>13</v>
      </c>
      <c r="F662" s="28" t="s">
        <v>2001</v>
      </c>
      <c r="G662" s="29"/>
      <c r="H662" s="66">
        <v>103.32</v>
      </c>
      <c r="I662" s="67"/>
      <c r="J662" s="51">
        <f>Table13[[#This Row],[Cena Netto]]*(1-Table13[[#This Row],[Rabat Długoterminowy]])</f>
        <v>103.32</v>
      </c>
      <c r="K662" s="80">
        <f>IF(TRIM($D$8)='Payment Term'!A$1,1-(1-$D$9)*(1-2%),$D$9)</f>
        <v>0.25</v>
      </c>
      <c r="L662" s="35"/>
      <c r="M662" s="81">
        <f>1-(1-Table13[[#This Row],[Rabat Długoterminowy]])*(1-Table13[[#This Row],[Dodatkowy rabat kwartału (składany)]])</f>
        <v>0</v>
      </c>
      <c r="N662" s="52">
        <v>0</v>
      </c>
      <c r="O662" s="31">
        <f>ROUND(Table13[[#This Row],[Cena Netto Po Rabacie Długoterminowym]]*(1-Table13[[#This Row],[Rabat Podstawowy]])*(1-Table13[[#This Row],[Dodatkowy rabat kwartału (składany)]])*(1-Table13[[#This Row],[Rabat Indywidualny]]),2)</f>
        <v>77.489999999999995</v>
      </c>
      <c r="P662" s="31">
        <f>Table13[[#This Row],[Сena SKU Po Wszystkich Rabatach]]/Table13[[#This Row],[Szt/
Opak.]]</f>
        <v>3.2287499999999998</v>
      </c>
      <c r="Q662" s="94" t="s">
        <v>2468</v>
      </c>
      <c r="R662" s="36" t="s">
        <v>6198</v>
      </c>
      <c r="S662" s="91">
        <f>IF(ISERROR(Table13[[#This Row],[W Inner]]),Table13[[#This Row],[W Outer]],IF(AND(Table13[[#This Row],[W Inner]]&gt;0,Table13[[#This Row],[W Inner]]&lt;&gt;"0"),Table13[[#This Row],[W Inner]],Table13[[#This Row],[W Outer]]))</f>
        <v>4</v>
      </c>
      <c r="T662" s="86"/>
      <c r="U66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2" s="49">
        <f>IF(Table13[[#This Row],[Zamówienie - Ilosc SKU '[Szt']]]=0,0,MOD(Table13[[#This Row],[Zamówienie - Ilosc SKU '[Szt']]],Table13[[#This Row],[Min. Ilość Zam. Sku]])-0.5)</f>
        <v>0</v>
      </c>
      <c r="W662" s="31">
        <f>Table13[[#This Row],[Сena SKU Po Wszystkich Rabatach]]*U662</f>
        <v>0</v>
      </c>
      <c r="X662" s="33" t="str">
        <f>IF(Table13[[#This Row],[Zamówienie - Ilosc SKU '[Szt']]]=0,"Niezamówione produkty","Zamówione produkty")</f>
        <v>Niezamówione produkty</v>
      </c>
      <c r="Y662" s="34" t="s">
        <v>90</v>
      </c>
      <c r="Z662" s="34">
        <v>4</v>
      </c>
      <c r="AA662" s="34">
        <v>40</v>
      </c>
      <c r="AB662" s="34">
        <v>280</v>
      </c>
      <c r="AC662" s="34">
        <f>+Table13[[#This Row],[Na Palecie]]/Table13[[#This Row],[W Outer]]</f>
        <v>70</v>
      </c>
      <c r="AD662" s="34">
        <f>+Table13[[#This Row],[Na Palecie]]/Table13[[#This Row],[Na 
Warstwie]]</f>
        <v>7</v>
      </c>
      <c r="AE662" s="37" t="s">
        <v>2121</v>
      </c>
      <c r="AF662" s="37" t="s">
        <v>2122</v>
      </c>
      <c r="AG662" s="37" t="s">
        <v>2123</v>
      </c>
      <c r="AH662" s="37" t="s">
        <v>2124</v>
      </c>
      <c r="AI662" s="37"/>
      <c r="AJ662" s="37" t="s">
        <v>6712</v>
      </c>
      <c r="AK662" s="37" t="s">
        <v>2059</v>
      </c>
      <c r="AL662" s="37" t="str">
        <f>_xlfn.XLOOKUP(Table13[[#This Row],[Rabat Indywidualny]],'PC2 code'!A:A,'PC2 code'!B:B,0)</f>
        <v>00</v>
      </c>
    </row>
    <row r="663" spans="1:38" ht="15.75" customHeight="1" x14ac:dyDescent="0.35">
      <c r="A663" s="73" t="s">
        <v>5887</v>
      </c>
      <c r="B663" s="73" t="str">
        <f>TEXT(Table13[[#This Row],[Kod EAN 
(Sku)]],"0000000000000")</f>
        <v>3086127500163</v>
      </c>
      <c r="C663" s="78" t="str">
        <f>IF(AND(Table13[[#This Row],[Kod EAN 
(Szt)]]&lt;&gt;0,Table13[[#This Row],[Kod EAN 
(Szt)]]&lt;&gt;"0"),TEXT(Table13[[#This Row],[Kod EAN 
(Szt)]],"0000000000000"),"")</f>
        <v/>
      </c>
      <c r="D663" s="79" t="s">
        <v>2125</v>
      </c>
      <c r="E663" s="27" t="s">
        <v>13</v>
      </c>
      <c r="F663" s="28" t="s">
        <v>2001</v>
      </c>
      <c r="G663" s="29"/>
      <c r="H663" s="66">
        <v>12.21</v>
      </c>
      <c r="I663" s="67"/>
      <c r="J663" s="51">
        <f>Table13[[#This Row],[Cena Netto]]*(1-Table13[[#This Row],[Rabat Długoterminowy]])</f>
        <v>12.21</v>
      </c>
      <c r="K663" s="80">
        <f>IF(TRIM($D$8)='Payment Term'!A$1,1-(1-$D$9)*(1-2%),$D$9)</f>
        <v>0.25</v>
      </c>
      <c r="L663" s="35"/>
      <c r="M663" s="81">
        <f>1-(1-Table13[[#This Row],[Rabat Długoterminowy]])*(1-Table13[[#This Row],[Dodatkowy rabat kwartału (składany)]])</f>
        <v>0</v>
      </c>
      <c r="N663" s="52">
        <v>0</v>
      </c>
      <c r="O663" s="31">
        <f>ROUND(Table13[[#This Row],[Cena Netto Po Rabacie Długoterminowym]]*(1-Table13[[#This Row],[Rabat Podstawowy]])*(1-Table13[[#This Row],[Dodatkowy rabat kwartału (składany)]])*(1-Table13[[#This Row],[Rabat Indywidualny]]),2)</f>
        <v>9.16</v>
      </c>
      <c r="P663" s="31">
        <f>Table13[[#This Row],[Сena SKU Po Wszystkich Rabatach]]/Table13[[#This Row],[Szt/
Opak.]]</f>
        <v>1.8320000000000001</v>
      </c>
      <c r="Q663" s="94" t="s">
        <v>6201</v>
      </c>
      <c r="R663" s="36" t="s">
        <v>2460</v>
      </c>
      <c r="S663" s="91">
        <f>IF(ISERROR(Table13[[#This Row],[W Inner]]),Table13[[#This Row],[W Outer]],IF(AND(Table13[[#This Row],[W Inner]]&gt;0,Table13[[#This Row],[W Inner]]&lt;&gt;"0"),Table13[[#This Row],[W Inner]],Table13[[#This Row],[W Outer]]))</f>
        <v>20</v>
      </c>
      <c r="T663" s="86"/>
      <c r="U66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3" s="49">
        <f>IF(Table13[[#This Row],[Zamówienie - Ilosc SKU '[Szt']]]=0,0,MOD(Table13[[#This Row],[Zamówienie - Ilosc SKU '[Szt']]],Table13[[#This Row],[Min. Ilość Zam. Sku]])-0.5)</f>
        <v>0</v>
      </c>
      <c r="W663" s="31">
        <f>Table13[[#This Row],[Сena SKU Po Wszystkich Rabatach]]*U663</f>
        <v>0</v>
      </c>
      <c r="X663" s="33" t="str">
        <f>IF(Table13[[#This Row],[Zamówienie - Ilosc SKU '[Szt']]]=0,"Niezamówione produkty","Zamówione produkty")</f>
        <v>Niezamówione produkty</v>
      </c>
      <c r="Y663" s="34" t="s">
        <v>90</v>
      </c>
      <c r="Z663" s="34">
        <v>20</v>
      </c>
      <c r="AA663" s="34">
        <v>240</v>
      </c>
      <c r="AB663" s="34">
        <v>2160</v>
      </c>
      <c r="AC663" s="34">
        <f>+Table13[[#This Row],[Na Palecie]]/Table13[[#This Row],[W Outer]]</f>
        <v>108</v>
      </c>
      <c r="AD663" s="34">
        <f>+Table13[[#This Row],[Na Palecie]]/Table13[[#This Row],[Na 
Warstwie]]</f>
        <v>9</v>
      </c>
      <c r="AE663" s="37" t="s">
        <v>2126</v>
      </c>
      <c r="AF663" s="37" t="s">
        <v>90</v>
      </c>
      <c r="AG663" s="37" t="s">
        <v>2127</v>
      </c>
      <c r="AH663" s="37" t="s">
        <v>2128</v>
      </c>
      <c r="AI663" s="37"/>
      <c r="AJ663" s="37" t="s">
        <v>6712</v>
      </c>
      <c r="AK663" s="37" t="s">
        <v>2059</v>
      </c>
      <c r="AL663" s="37" t="str">
        <f>_xlfn.XLOOKUP(Table13[[#This Row],[Rabat Indywidualny]],'PC2 code'!A:A,'PC2 code'!B:B,0)</f>
        <v>00</v>
      </c>
    </row>
    <row r="664" spans="1:38" ht="15.75" customHeight="1" x14ac:dyDescent="0.35">
      <c r="A664" s="73" t="s">
        <v>5888</v>
      </c>
      <c r="B664" s="73" t="str">
        <f>TEXT(Table13[[#This Row],[Kod EAN 
(Sku)]],"0000000000000")</f>
        <v>3086127502396</v>
      </c>
      <c r="C664" s="78" t="str">
        <f>IF(AND(Table13[[#This Row],[Kod EAN 
(Szt)]]&lt;&gt;0,Table13[[#This Row],[Kod EAN 
(Szt)]]&lt;&gt;"0"),TEXT(Table13[[#This Row],[Kod EAN 
(Szt)]],"0000000000000"),"")</f>
        <v/>
      </c>
      <c r="D664" s="79" t="s">
        <v>2129</v>
      </c>
      <c r="E664" s="27" t="s">
        <v>13</v>
      </c>
      <c r="F664" s="28" t="s">
        <v>2001</v>
      </c>
      <c r="G664" s="29"/>
      <c r="H664" s="66">
        <v>12.21</v>
      </c>
      <c r="I664" s="67"/>
      <c r="J664" s="51">
        <f>Table13[[#This Row],[Cena Netto]]*(1-Table13[[#This Row],[Rabat Długoterminowy]])</f>
        <v>12.21</v>
      </c>
      <c r="K664" s="80">
        <f>IF(TRIM($D$8)='Payment Term'!A$1,1-(1-$D$9)*(1-2%),$D$9)</f>
        <v>0.25</v>
      </c>
      <c r="L664" s="35"/>
      <c r="M664" s="81">
        <f>1-(1-Table13[[#This Row],[Rabat Długoterminowy]])*(1-Table13[[#This Row],[Dodatkowy rabat kwartału (składany)]])</f>
        <v>0</v>
      </c>
      <c r="N664" s="52">
        <v>0</v>
      </c>
      <c r="O664" s="31">
        <f>ROUND(Table13[[#This Row],[Cena Netto Po Rabacie Długoterminowym]]*(1-Table13[[#This Row],[Rabat Podstawowy]])*(1-Table13[[#This Row],[Dodatkowy rabat kwartału (składany)]])*(1-Table13[[#This Row],[Rabat Indywidualny]]),2)</f>
        <v>9.16</v>
      </c>
      <c r="P664" s="31">
        <f>Table13[[#This Row],[Сena SKU Po Wszystkich Rabatach]]/Table13[[#This Row],[Szt/
Opak.]]</f>
        <v>1.5266666666666666</v>
      </c>
      <c r="Q664" s="94" t="s">
        <v>6204</v>
      </c>
      <c r="R664" s="36" t="s">
        <v>2460</v>
      </c>
      <c r="S664" s="91">
        <f>IF(ISERROR(Table13[[#This Row],[W Inner]]),Table13[[#This Row],[W Outer]],IF(AND(Table13[[#This Row],[W Inner]]&gt;0,Table13[[#This Row],[W Inner]]&lt;&gt;"0"),Table13[[#This Row],[W Inner]],Table13[[#This Row],[W Outer]]))</f>
        <v>20</v>
      </c>
      <c r="T664" s="86"/>
      <c r="U66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4" s="49">
        <f>IF(Table13[[#This Row],[Zamówienie - Ilosc SKU '[Szt']]]=0,0,MOD(Table13[[#This Row],[Zamówienie - Ilosc SKU '[Szt']]],Table13[[#This Row],[Min. Ilość Zam. Sku]])-0.5)</f>
        <v>0</v>
      </c>
      <c r="W664" s="31">
        <f>Table13[[#This Row],[Сena SKU Po Wszystkich Rabatach]]*U664</f>
        <v>0</v>
      </c>
      <c r="X664" s="33" t="str">
        <f>IF(Table13[[#This Row],[Zamówienie - Ilosc SKU '[Szt']]]=0,"Niezamówione produkty","Zamówione produkty")</f>
        <v>Niezamówione produkty</v>
      </c>
      <c r="Y664" s="34" t="s">
        <v>90</v>
      </c>
      <c r="Z664" s="34">
        <v>20</v>
      </c>
      <c r="AA664" s="34">
        <v>300</v>
      </c>
      <c r="AB664" s="34">
        <v>2400</v>
      </c>
      <c r="AC664" s="34">
        <f>+Table13[[#This Row],[Na Palecie]]/Table13[[#This Row],[W Outer]]</f>
        <v>120</v>
      </c>
      <c r="AD664" s="34">
        <f>+Table13[[#This Row],[Na Palecie]]/Table13[[#This Row],[Na 
Warstwie]]</f>
        <v>8</v>
      </c>
      <c r="AE664" s="37" t="s">
        <v>2130</v>
      </c>
      <c r="AF664" s="37" t="s">
        <v>90</v>
      </c>
      <c r="AG664" s="37" t="s">
        <v>2131</v>
      </c>
      <c r="AH664" s="37" t="s">
        <v>2132</v>
      </c>
      <c r="AI664" s="37"/>
      <c r="AJ664" s="37" t="s">
        <v>6712</v>
      </c>
      <c r="AK664" s="37" t="s">
        <v>2059</v>
      </c>
      <c r="AL664" s="37" t="str">
        <f>_xlfn.XLOOKUP(Table13[[#This Row],[Rabat Indywidualny]],'PC2 code'!A:A,'PC2 code'!B:B,0)</f>
        <v>00</v>
      </c>
    </row>
    <row r="665" spans="1:38" ht="15.75" customHeight="1" x14ac:dyDescent="0.35">
      <c r="A665" s="73" t="s">
        <v>5889</v>
      </c>
      <c r="B665" s="73" t="str">
        <f>TEXT(Table13[[#This Row],[Kod EAN 
(Sku)]],"0000000000000")</f>
        <v>3086126693415</v>
      </c>
      <c r="C665" s="78" t="str">
        <f>IF(AND(Table13[[#This Row],[Kod EAN 
(Szt)]]&lt;&gt;0,Table13[[#This Row],[Kod EAN 
(Szt)]]&lt;&gt;"0"),TEXT(Table13[[#This Row],[Kod EAN 
(Szt)]],"0000000000000"),"")</f>
        <v/>
      </c>
      <c r="D665" s="79" t="s">
        <v>2133</v>
      </c>
      <c r="E665" s="27" t="s">
        <v>13</v>
      </c>
      <c r="F665" s="28" t="s">
        <v>2001</v>
      </c>
      <c r="G665" s="29"/>
      <c r="H665" s="66">
        <v>25.42</v>
      </c>
      <c r="I665" s="67"/>
      <c r="J665" s="51">
        <f>Table13[[#This Row],[Cena Netto]]*(1-Table13[[#This Row],[Rabat Długoterminowy]])</f>
        <v>25.42</v>
      </c>
      <c r="K665" s="80">
        <f>IF(TRIM($D$8)='Payment Term'!A$1,1-(1-$D$9)*(1-2%),$D$9)</f>
        <v>0.25</v>
      </c>
      <c r="L665" s="35"/>
      <c r="M665" s="81">
        <f>1-(1-Table13[[#This Row],[Rabat Długoterminowy]])*(1-Table13[[#This Row],[Dodatkowy rabat kwartału (składany)]])</f>
        <v>0</v>
      </c>
      <c r="N665" s="52">
        <v>0</v>
      </c>
      <c r="O665" s="31">
        <f>ROUND(Table13[[#This Row],[Cena Netto Po Rabacie Długoterminowym]]*(1-Table13[[#This Row],[Rabat Podstawowy]])*(1-Table13[[#This Row],[Dodatkowy rabat kwartału (składany)]])*(1-Table13[[#This Row],[Rabat Indywidualny]]),2)</f>
        <v>19.07</v>
      </c>
      <c r="P665" s="31">
        <f>Table13[[#This Row],[Сena SKU Po Wszystkich Rabatach]]/Table13[[#This Row],[Szt/
Opak.]]</f>
        <v>1.2713333333333334</v>
      </c>
      <c r="Q665" s="94" t="s">
        <v>2450</v>
      </c>
      <c r="R665" s="36" t="s">
        <v>2444</v>
      </c>
      <c r="S665" s="91">
        <f>IF(ISERROR(Table13[[#This Row],[W Inner]]),Table13[[#This Row],[W Outer]],IF(AND(Table13[[#This Row],[W Inner]]&gt;0,Table13[[#This Row],[W Inner]]&lt;&gt;"0"),Table13[[#This Row],[W Inner]],Table13[[#This Row],[W Outer]]))</f>
        <v>12</v>
      </c>
      <c r="T665" s="86"/>
      <c r="U66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5" s="49">
        <f>IF(Table13[[#This Row],[Zamówienie - Ilosc SKU '[Szt']]]=0,0,MOD(Table13[[#This Row],[Zamówienie - Ilosc SKU '[Szt']]],Table13[[#This Row],[Min. Ilość Zam. Sku]])-0.5)</f>
        <v>0</v>
      </c>
      <c r="W665" s="31">
        <f>Table13[[#This Row],[Сena SKU Po Wszystkich Rabatach]]*U665</f>
        <v>0</v>
      </c>
      <c r="X665" s="33" t="str">
        <f>IF(Table13[[#This Row],[Zamówienie - Ilosc SKU '[Szt']]]=0,"Niezamówione produkty","Zamówione produkty")</f>
        <v>Niezamówione produkty</v>
      </c>
      <c r="Y665" s="34" t="s">
        <v>90</v>
      </c>
      <c r="Z665" s="34">
        <v>12</v>
      </c>
      <c r="AA665" s="34">
        <v>144</v>
      </c>
      <c r="AB665" s="34">
        <v>1152</v>
      </c>
      <c r="AC665" s="34">
        <f>+Table13[[#This Row],[Na Palecie]]/Table13[[#This Row],[W Outer]]</f>
        <v>96</v>
      </c>
      <c r="AD665" s="34">
        <f>+Table13[[#This Row],[Na Palecie]]/Table13[[#This Row],[Na 
Warstwie]]</f>
        <v>8</v>
      </c>
      <c r="AE665" s="37" t="s">
        <v>2134</v>
      </c>
      <c r="AF665" s="37" t="s">
        <v>90</v>
      </c>
      <c r="AG665" s="37" t="s">
        <v>2135</v>
      </c>
      <c r="AH665" s="37" t="s">
        <v>2136</v>
      </c>
      <c r="AI665" s="37"/>
      <c r="AJ665" s="37" t="s">
        <v>6712</v>
      </c>
      <c r="AK665" s="37" t="s">
        <v>2059</v>
      </c>
      <c r="AL665" s="37" t="str">
        <f>_xlfn.XLOOKUP(Table13[[#This Row],[Rabat Indywidualny]],'PC2 code'!A:A,'PC2 code'!B:B,0)</f>
        <v>00</v>
      </c>
    </row>
    <row r="666" spans="1:38" ht="15.75" customHeight="1" x14ac:dyDescent="0.35">
      <c r="A666" s="73" t="s">
        <v>5890</v>
      </c>
      <c r="B666" s="73" t="str">
        <f>TEXT(Table13[[#This Row],[Kod EAN 
(Sku)]],"0000000000000")</f>
        <v>3086126605173</v>
      </c>
      <c r="C666" s="78" t="str">
        <f>IF(AND(Table13[[#This Row],[Kod EAN 
(Szt)]]&lt;&gt;0,Table13[[#This Row],[Kod EAN 
(Szt)]]&lt;&gt;"0"),TEXT(Table13[[#This Row],[Kod EAN 
(Szt)]],"0000000000000"),"")</f>
        <v>3086127501450</v>
      </c>
      <c r="D666" s="79" t="s">
        <v>2137</v>
      </c>
      <c r="E666" s="27" t="s">
        <v>13</v>
      </c>
      <c r="F666" s="28" t="s">
        <v>2001</v>
      </c>
      <c r="G666" s="29"/>
      <c r="H666" s="66">
        <v>67.14</v>
      </c>
      <c r="I666" s="67">
        <v>0.18</v>
      </c>
      <c r="J666" s="51">
        <f>Table13[[#This Row],[Cena Netto]]*(1-Table13[[#This Row],[Rabat Długoterminowy]])</f>
        <v>55.054800000000007</v>
      </c>
      <c r="K666" s="80">
        <f>IF(TRIM($D$8)='Payment Term'!A$1,1-(1-$D$9)*(1-2%),$D$9)</f>
        <v>0.25</v>
      </c>
      <c r="L666" s="35"/>
      <c r="M666" s="81">
        <f>1-(1-Table13[[#This Row],[Rabat Długoterminowy]])*(1-Table13[[#This Row],[Dodatkowy rabat kwartału (składany)]])</f>
        <v>0.17999999999999994</v>
      </c>
      <c r="N666" s="52">
        <v>0</v>
      </c>
      <c r="O666" s="31">
        <f>ROUND(Table13[[#This Row],[Cena Netto Po Rabacie Długoterminowym]]*(1-Table13[[#This Row],[Rabat Podstawowy]])*(1-Table13[[#This Row],[Dodatkowy rabat kwartału (składany)]])*(1-Table13[[#This Row],[Rabat Indywidualny]]),2)</f>
        <v>41.29</v>
      </c>
      <c r="P666" s="31">
        <f>Table13[[#This Row],[Сena SKU Po Wszystkich Rabatach]]/Table13[[#This Row],[Szt/
Opak.]]</f>
        <v>1.7204166666666667</v>
      </c>
      <c r="Q666" s="94" t="s">
        <v>2468</v>
      </c>
      <c r="R666" s="36" t="s">
        <v>6198</v>
      </c>
      <c r="S666" s="91">
        <f>IF(ISERROR(Table13[[#This Row],[W Inner]]),Table13[[#This Row],[W Outer]],IF(AND(Table13[[#This Row],[W Inner]]&gt;0,Table13[[#This Row],[W Inner]]&lt;&gt;"0"),Table13[[#This Row],[W Inner]],Table13[[#This Row],[W Outer]]))</f>
        <v>4</v>
      </c>
      <c r="T666" s="86"/>
      <c r="U66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6" s="49">
        <f>IF(Table13[[#This Row],[Zamówienie - Ilosc SKU '[Szt']]]=0,0,MOD(Table13[[#This Row],[Zamówienie - Ilosc SKU '[Szt']]],Table13[[#This Row],[Min. Ilość Zam. Sku]])-0.5)</f>
        <v>0</v>
      </c>
      <c r="W666" s="31">
        <f>Table13[[#This Row],[Сena SKU Po Wszystkich Rabatach]]*U666</f>
        <v>0</v>
      </c>
      <c r="X666" s="33" t="str">
        <f>IF(Table13[[#This Row],[Zamówienie - Ilosc SKU '[Szt']]]=0,"Niezamówione produkty","Zamówione produkty")</f>
        <v>Niezamówione produkty</v>
      </c>
      <c r="Y666" s="34" t="s">
        <v>90</v>
      </c>
      <c r="Z666" s="34">
        <v>4</v>
      </c>
      <c r="AA666" s="34">
        <v>40</v>
      </c>
      <c r="AB666" s="34">
        <v>280</v>
      </c>
      <c r="AC666" s="34">
        <f>+Table13[[#This Row],[Na Palecie]]/Table13[[#This Row],[W Outer]]</f>
        <v>70</v>
      </c>
      <c r="AD666" s="34">
        <f>+Table13[[#This Row],[Na Palecie]]/Table13[[#This Row],[Na 
Warstwie]]</f>
        <v>7</v>
      </c>
      <c r="AE666" s="37" t="s">
        <v>2138</v>
      </c>
      <c r="AF666" s="37" t="s">
        <v>2139</v>
      </c>
      <c r="AG666" s="37" t="s">
        <v>2140</v>
      </c>
      <c r="AH666" s="37" t="s">
        <v>2141</v>
      </c>
      <c r="AI666" s="37"/>
      <c r="AJ666" s="37" t="s">
        <v>6712</v>
      </c>
      <c r="AK666" s="37" t="s">
        <v>2059</v>
      </c>
      <c r="AL666" s="37" t="str">
        <f>_xlfn.XLOOKUP(Table13[[#This Row],[Rabat Indywidualny]],'PC2 code'!A:A,'PC2 code'!B:B,0)</f>
        <v>00</v>
      </c>
    </row>
    <row r="667" spans="1:38" ht="15.75" customHeight="1" x14ac:dyDescent="0.35">
      <c r="A667" s="73" t="s">
        <v>5891</v>
      </c>
      <c r="B667" s="73" t="str">
        <f>TEXT(Table13[[#This Row],[Kod EAN 
(Sku)]],"0000000000000")</f>
        <v>3086123356566</v>
      </c>
      <c r="C667" s="78" t="str">
        <f>IF(AND(Table13[[#This Row],[Kod EAN 
(Szt)]]&lt;&gt;0,Table13[[#This Row],[Kod EAN 
(Szt)]]&lt;&gt;"0"),TEXT(Table13[[#This Row],[Kod EAN 
(Szt)]],"0000000000000"),"")</f>
        <v/>
      </c>
      <c r="D667" s="79" t="s">
        <v>2142</v>
      </c>
      <c r="E667" s="27" t="s">
        <v>13</v>
      </c>
      <c r="F667" s="28" t="s">
        <v>2001</v>
      </c>
      <c r="G667" s="29"/>
      <c r="H667" s="66">
        <v>13.37</v>
      </c>
      <c r="I667" s="67"/>
      <c r="J667" s="51">
        <f>Table13[[#This Row],[Cena Netto]]*(1-Table13[[#This Row],[Rabat Długoterminowy]])</f>
        <v>13.37</v>
      </c>
      <c r="K667" s="80">
        <f>IF(TRIM($D$8)='Payment Term'!A$1,1-(1-$D$9)*(1-2%),$D$9)</f>
        <v>0.25</v>
      </c>
      <c r="L667" s="35"/>
      <c r="M667" s="81">
        <f>1-(1-Table13[[#This Row],[Rabat Długoterminowy]])*(1-Table13[[#This Row],[Dodatkowy rabat kwartału (składany)]])</f>
        <v>0</v>
      </c>
      <c r="N667" s="52">
        <v>0</v>
      </c>
      <c r="O667" s="31">
        <f>ROUND(Table13[[#This Row],[Cena Netto Po Rabacie Długoterminowym]]*(1-Table13[[#This Row],[Rabat Podstawowy]])*(1-Table13[[#This Row],[Dodatkowy rabat kwartału (składany)]])*(1-Table13[[#This Row],[Rabat Indywidualny]]),2)</f>
        <v>10.029999999999999</v>
      </c>
      <c r="P667" s="31">
        <f>Table13[[#This Row],[Сena SKU Po Wszystkich Rabatach]]/Table13[[#This Row],[Szt/
Opak.]]</f>
        <v>2.5074999999999998</v>
      </c>
      <c r="Q667" s="94" t="s">
        <v>6198</v>
      </c>
      <c r="R667" s="36" t="s">
        <v>2460</v>
      </c>
      <c r="S667" s="91">
        <f>IF(ISERROR(Table13[[#This Row],[W Inner]]),Table13[[#This Row],[W Outer]],IF(AND(Table13[[#This Row],[W Inner]]&gt;0,Table13[[#This Row],[W Inner]]&lt;&gt;"0"),Table13[[#This Row],[W Inner]],Table13[[#This Row],[W Outer]]))</f>
        <v>20</v>
      </c>
      <c r="T667" s="86"/>
      <c r="U66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7" s="49">
        <f>IF(Table13[[#This Row],[Zamówienie - Ilosc SKU '[Szt']]]=0,0,MOD(Table13[[#This Row],[Zamówienie - Ilosc SKU '[Szt']]],Table13[[#This Row],[Min. Ilość Zam. Sku]])-0.5)</f>
        <v>0</v>
      </c>
      <c r="W667" s="31">
        <f>Table13[[#This Row],[Сena SKU Po Wszystkich Rabatach]]*U667</f>
        <v>0</v>
      </c>
      <c r="X667" s="33" t="str">
        <f>IF(Table13[[#This Row],[Zamówienie - Ilosc SKU '[Szt']]]=0,"Niezamówione produkty","Zamówione produkty")</f>
        <v>Niezamówione produkty</v>
      </c>
      <c r="Y667" s="34" t="s">
        <v>90</v>
      </c>
      <c r="Z667" s="34">
        <v>20</v>
      </c>
      <c r="AA667" s="34">
        <v>240</v>
      </c>
      <c r="AB667" s="34">
        <v>2160</v>
      </c>
      <c r="AC667" s="34">
        <f>+Table13[[#This Row],[Na Palecie]]/Table13[[#This Row],[W Outer]]</f>
        <v>108</v>
      </c>
      <c r="AD667" s="34">
        <f>+Table13[[#This Row],[Na Palecie]]/Table13[[#This Row],[Na 
Warstwie]]</f>
        <v>9</v>
      </c>
      <c r="AE667" s="37" t="s">
        <v>2143</v>
      </c>
      <c r="AF667" s="37" t="s">
        <v>90</v>
      </c>
      <c r="AG667" s="37" t="s">
        <v>2144</v>
      </c>
      <c r="AH667" s="37" t="s">
        <v>2145</v>
      </c>
      <c r="AI667" s="37"/>
      <c r="AJ667" s="37" t="s">
        <v>6712</v>
      </c>
      <c r="AK667" s="37" t="s">
        <v>2059</v>
      </c>
      <c r="AL667" s="37" t="str">
        <f>_xlfn.XLOOKUP(Table13[[#This Row],[Rabat Indywidualny]],'PC2 code'!A:A,'PC2 code'!B:B,0)</f>
        <v>00</v>
      </c>
    </row>
    <row r="668" spans="1:38" ht="15.75" customHeight="1" x14ac:dyDescent="0.35">
      <c r="A668" s="73" t="s">
        <v>5892</v>
      </c>
      <c r="B668" s="73" t="str">
        <f>TEXT(Table13[[#This Row],[Kod EAN 
(Sku)]],"0000000000000")</f>
        <v>3086123399327</v>
      </c>
      <c r="C668" s="78" t="str">
        <f>IF(AND(Table13[[#This Row],[Kod EAN 
(Szt)]]&lt;&gt;0,Table13[[#This Row],[Kod EAN 
(Szt)]]&lt;&gt;"0"),TEXT(Table13[[#This Row],[Kod EAN 
(Szt)]],"0000000000000"),"")</f>
        <v/>
      </c>
      <c r="D668" s="79" t="s">
        <v>2146</v>
      </c>
      <c r="E668" s="27" t="s">
        <v>13</v>
      </c>
      <c r="F668" s="28" t="s">
        <v>2001</v>
      </c>
      <c r="G668" s="29"/>
      <c r="H668" s="66">
        <v>13.37</v>
      </c>
      <c r="I668" s="67"/>
      <c r="J668" s="51">
        <f>Table13[[#This Row],[Cena Netto]]*(1-Table13[[#This Row],[Rabat Długoterminowy]])</f>
        <v>13.37</v>
      </c>
      <c r="K668" s="80">
        <f>IF(TRIM($D$8)='Payment Term'!A$1,1-(1-$D$9)*(1-2%),$D$9)</f>
        <v>0.25</v>
      </c>
      <c r="L668" s="35"/>
      <c r="M668" s="81">
        <f>1-(1-Table13[[#This Row],[Rabat Długoterminowy]])*(1-Table13[[#This Row],[Dodatkowy rabat kwartału (składany)]])</f>
        <v>0</v>
      </c>
      <c r="N668" s="52">
        <v>0</v>
      </c>
      <c r="O668" s="31">
        <f>ROUND(Table13[[#This Row],[Cena Netto Po Rabacie Długoterminowym]]*(1-Table13[[#This Row],[Rabat Podstawowy]])*(1-Table13[[#This Row],[Dodatkowy rabat kwartału (składany)]])*(1-Table13[[#This Row],[Rabat Indywidualny]]),2)</f>
        <v>10.029999999999999</v>
      </c>
      <c r="P668" s="31">
        <f>Table13[[#This Row],[Сena SKU Po Wszystkich Rabatach]]/Table13[[#This Row],[Szt/
Opak.]]</f>
        <v>1.6716666666666666</v>
      </c>
      <c r="Q668" s="94" t="s">
        <v>6204</v>
      </c>
      <c r="R668" s="36" t="s">
        <v>2460</v>
      </c>
      <c r="S668" s="91">
        <f>IF(ISERROR(Table13[[#This Row],[W Inner]]),Table13[[#This Row],[W Outer]],IF(AND(Table13[[#This Row],[W Inner]]&gt;0,Table13[[#This Row],[W Inner]]&lt;&gt;"0"),Table13[[#This Row],[W Inner]],Table13[[#This Row],[W Outer]]))</f>
        <v>20</v>
      </c>
      <c r="T668" s="86"/>
      <c r="U66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8" s="49">
        <f>IF(Table13[[#This Row],[Zamówienie - Ilosc SKU '[Szt']]]=0,0,MOD(Table13[[#This Row],[Zamówienie - Ilosc SKU '[Szt']]],Table13[[#This Row],[Min. Ilość Zam. Sku]])-0.5)</f>
        <v>0</v>
      </c>
      <c r="W668" s="31">
        <f>Table13[[#This Row],[Сena SKU Po Wszystkich Rabatach]]*U668</f>
        <v>0</v>
      </c>
      <c r="X668" s="33" t="str">
        <f>IF(Table13[[#This Row],[Zamówienie - Ilosc SKU '[Szt']]]=0,"Niezamówione produkty","Zamówione produkty")</f>
        <v>Niezamówione produkty</v>
      </c>
      <c r="Y668" s="34" t="s">
        <v>90</v>
      </c>
      <c r="Z668" s="34">
        <v>20</v>
      </c>
      <c r="AA668" s="34">
        <v>240</v>
      </c>
      <c r="AB668" s="34">
        <v>2160</v>
      </c>
      <c r="AC668" s="34">
        <f>+Table13[[#This Row],[Na Palecie]]/Table13[[#This Row],[W Outer]]</f>
        <v>108</v>
      </c>
      <c r="AD668" s="34">
        <f>+Table13[[#This Row],[Na Palecie]]/Table13[[#This Row],[Na 
Warstwie]]</f>
        <v>9</v>
      </c>
      <c r="AE668" s="37" t="s">
        <v>2147</v>
      </c>
      <c r="AF668" s="37" t="s">
        <v>90</v>
      </c>
      <c r="AG668" s="37" t="s">
        <v>2148</v>
      </c>
      <c r="AH668" s="37" t="s">
        <v>2149</v>
      </c>
      <c r="AI668" s="37"/>
      <c r="AJ668" s="37" t="s">
        <v>6712</v>
      </c>
      <c r="AK668" s="37" t="s">
        <v>2059</v>
      </c>
      <c r="AL668" s="37" t="str">
        <f>_xlfn.XLOOKUP(Table13[[#This Row],[Rabat Indywidualny]],'PC2 code'!A:A,'PC2 code'!B:B,0)</f>
        <v>00</v>
      </c>
    </row>
    <row r="669" spans="1:38" ht="15.75" customHeight="1" x14ac:dyDescent="0.35">
      <c r="A669" s="73" t="s">
        <v>5893</v>
      </c>
      <c r="B669" s="73" t="str">
        <f>TEXT(Table13[[#This Row],[Kod EAN 
(Sku)]],"0000000000000")</f>
        <v>3086123364134</v>
      </c>
      <c r="C669" s="78" t="str">
        <f>IF(AND(Table13[[#This Row],[Kod EAN 
(Szt)]]&lt;&gt;0,Table13[[#This Row],[Kod EAN 
(Szt)]]&lt;&gt;"0"),TEXT(Table13[[#This Row],[Kod EAN 
(Szt)]],"0000000000000"),"")</f>
        <v/>
      </c>
      <c r="D669" s="79" t="s">
        <v>2150</v>
      </c>
      <c r="E669" s="27" t="s">
        <v>13</v>
      </c>
      <c r="F669" s="28" t="s">
        <v>2001</v>
      </c>
      <c r="G669" s="29"/>
      <c r="H669" s="66">
        <v>26.88</v>
      </c>
      <c r="I669" s="67"/>
      <c r="J669" s="51">
        <f>Table13[[#This Row],[Cena Netto]]*(1-Table13[[#This Row],[Rabat Długoterminowy]])</f>
        <v>26.88</v>
      </c>
      <c r="K669" s="80">
        <f>IF(TRIM($D$8)='Payment Term'!A$1,1-(1-$D$9)*(1-2%),$D$9)</f>
        <v>0.25</v>
      </c>
      <c r="L669" s="35"/>
      <c r="M669" s="81">
        <f>1-(1-Table13[[#This Row],[Rabat Długoterminowy]])*(1-Table13[[#This Row],[Dodatkowy rabat kwartału (składany)]])</f>
        <v>0</v>
      </c>
      <c r="N669" s="52">
        <v>0</v>
      </c>
      <c r="O669" s="31">
        <f>ROUND(Table13[[#This Row],[Cena Netto Po Rabacie Długoterminowym]]*(1-Table13[[#This Row],[Rabat Podstawowy]])*(1-Table13[[#This Row],[Dodatkowy rabat kwartału (składany)]])*(1-Table13[[#This Row],[Rabat Indywidualny]]),2)</f>
        <v>20.16</v>
      </c>
      <c r="P669" s="31">
        <f>Table13[[#This Row],[Сena SKU Po Wszystkich Rabatach]]/Table13[[#This Row],[Szt/
Opak.]]</f>
        <v>2.52</v>
      </c>
      <c r="Q669" s="94" t="s">
        <v>6199</v>
      </c>
      <c r="R669" s="36" t="s">
        <v>2440</v>
      </c>
      <c r="S669" s="91">
        <f>IF(ISERROR(Table13[[#This Row],[W Inner]]),Table13[[#This Row],[W Outer]],IF(AND(Table13[[#This Row],[W Inner]]&gt;0,Table13[[#This Row],[W Inner]]&lt;&gt;"0"),Table13[[#This Row],[W Inner]],Table13[[#This Row],[W Outer]]))</f>
        <v>10</v>
      </c>
      <c r="T669" s="86"/>
      <c r="U66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69" s="49">
        <f>IF(Table13[[#This Row],[Zamówienie - Ilosc SKU '[Szt']]]=0,0,MOD(Table13[[#This Row],[Zamówienie - Ilosc SKU '[Szt']]],Table13[[#This Row],[Min. Ilość Zam. Sku]])-0.5)</f>
        <v>0</v>
      </c>
      <c r="W669" s="31">
        <f>Table13[[#This Row],[Сena SKU Po Wszystkich Rabatach]]*U669</f>
        <v>0</v>
      </c>
      <c r="X669" s="33" t="str">
        <f>IF(Table13[[#This Row],[Zamówienie - Ilosc SKU '[Szt']]]=0,"Niezamówione produkty","Zamówione produkty")</f>
        <v>Niezamówione produkty</v>
      </c>
      <c r="Y669" s="34" t="s">
        <v>90</v>
      </c>
      <c r="Z669" s="34">
        <v>10</v>
      </c>
      <c r="AA669" s="34">
        <v>150</v>
      </c>
      <c r="AB669" s="34">
        <v>1200</v>
      </c>
      <c r="AC669" s="34">
        <f>+Table13[[#This Row],[Na Palecie]]/Table13[[#This Row],[W Outer]]</f>
        <v>120</v>
      </c>
      <c r="AD669" s="34">
        <f>+Table13[[#This Row],[Na Palecie]]/Table13[[#This Row],[Na 
Warstwie]]</f>
        <v>8</v>
      </c>
      <c r="AE669" s="37" t="s">
        <v>2151</v>
      </c>
      <c r="AF669" s="37" t="s">
        <v>90</v>
      </c>
      <c r="AG669" s="37" t="s">
        <v>2152</v>
      </c>
      <c r="AH669" s="37" t="s">
        <v>2153</v>
      </c>
      <c r="AI669" s="37"/>
      <c r="AJ669" s="37" t="s">
        <v>6712</v>
      </c>
      <c r="AK669" s="37" t="s">
        <v>2059</v>
      </c>
      <c r="AL669" s="37" t="str">
        <f>_xlfn.XLOOKUP(Table13[[#This Row],[Rabat Indywidualny]],'PC2 code'!A:A,'PC2 code'!B:B,0)</f>
        <v>00</v>
      </c>
    </row>
    <row r="670" spans="1:38" ht="15.75" customHeight="1" x14ac:dyDescent="0.35">
      <c r="A670" s="73" t="s">
        <v>5894</v>
      </c>
      <c r="B670" s="73" t="str">
        <f>TEXT(Table13[[#This Row],[Kod EAN 
(Sku)]],"0000000000000")</f>
        <v>3086123437654</v>
      </c>
      <c r="C670" s="78" t="str">
        <f>IF(AND(Table13[[#This Row],[Kod EAN 
(Szt)]]&lt;&gt;0,Table13[[#This Row],[Kod EAN 
(Szt)]]&lt;&gt;"0"),TEXT(Table13[[#This Row],[Kod EAN 
(Szt)]],"0000000000000"),"")</f>
        <v/>
      </c>
      <c r="D670" s="79" t="s">
        <v>2154</v>
      </c>
      <c r="E670" s="27" t="s">
        <v>13</v>
      </c>
      <c r="F670" s="28" t="s">
        <v>2001</v>
      </c>
      <c r="G670" s="29"/>
      <c r="H670" s="66">
        <v>26.88</v>
      </c>
      <c r="I670" s="67"/>
      <c r="J670" s="51">
        <f>Table13[[#This Row],[Cena Netto]]*(1-Table13[[#This Row],[Rabat Długoterminowy]])</f>
        <v>26.88</v>
      </c>
      <c r="K670" s="80">
        <f>IF(TRIM($D$8)='Payment Term'!A$1,1-(1-$D$9)*(1-2%),$D$9)</f>
        <v>0.25</v>
      </c>
      <c r="L670" s="35"/>
      <c r="M670" s="81">
        <f>1-(1-Table13[[#This Row],[Rabat Długoterminowy]])*(1-Table13[[#This Row],[Dodatkowy rabat kwartału (składany)]])</f>
        <v>0</v>
      </c>
      <c r="N670" s="52">
        <v>0</v>
      </c>
      <c r="O670" s="31">
        <f>ROUND(Table13[[#This Row],[Cena Netto Po Rabacie Długoterminowym]]*(1-Table13[[#This Row],[Rabat Podstawowy]])*(1-Table13[[#This Row],[Dodatkowy rabat kwartału (składany)]])*(1-Table13[[#This Row],[Rabat Indywidualny]]),2)</f>
        <v>20.16</v>
      </c>
      <c r="P670" s="31">
        <f>Table13[[#This Row],[Сena SKU Po Wszystkich Rabatach]]/Table13[[#This Row],[Szt/
Opak.]]</f>
        <v>1.68</v>
      </c>
      <c r="Q670" s="94" t="s">
        <v>2444</v>
      </c>
      <c r="R670" s="36" t="s">
        <v>2460</v>
      </c>
      <c r="S670" s="91">
        <f>IF(ISERROR(Table13[[#This Row],[W Inner]]),Table13[[#This Row],[W Outer]],IF(AND(Table13[[#This Row],[W Inner]]&gt;0,Table13[[#This Row],[W Inner]]&lt;&gt;"0"),Table13[[#This Row],[W Inner]],Table13[[#This Row],[W Outer]]))</f>
        <v>20</v>
      </c>
      <c r="T670" s="86"/>
      <c r="U67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0" s="49">
        <f>IF(Table13[[#This Row],[Zamówienie - Ilosc SKU '[Szt']]]=0,0,MOD(Table13[[#This Row],[Zamówienie - Ilosc SKU '[Szt']]],Table13[[#This Row],[Min. Ilość Zam. Sku]])-0.5)</f>
        <v>0</v>
      </c>
      <c r="W670" s="31">
        <f>Table13[[#This Row],[Сena SKU Po Wszystkich Rabatach]]*U670</f>
        <v>0</v>
      </c>
      <c r="X670" s="33" t="str">
        <f>IF(Table13[[#This Row],[Zamówienie - Ilosc SKU '[Szt']]]=0,"Niezamówione produkty","Zamówione produkty")</f>
        <v>Niezamówione produkty</v>
      </c>
      <c r="Y670" s="34" t="s">
        <v>90</v>
      </c>
      <c r="Z670" s="34">
        <v>20</v>
      </c>
      <c r="AA670" s="34">
        <v>140</v>
      </c>
      <c r="AB670" s="34">
        <v>980</v>
      </c>
      <c r="AC670" s="34">
        <f>+Table13[[#This Row],[Na Palecie]]/Table13[[#This Row],[W Outer]]</f>
        <v>49</v>
      </c>
      <c r="AD670" s="34">
        <f>+Table13[[#This Row],[Na Palecie]]/Table13[[#This Row],[Na 
Warstwie]]</f>
        <v>7</v>
      </c>
      <c r="AE670" s="37" t="s">
        <v>2155</v>
      </c>
      <c r="AF670" s="37" t="s">
        <v>90</v>
      </c>
      <c r="AG670" s="37" t="s">
        <v>2156</v>
      </c>
      <c r="AH670" s="37" t="s">
        <v>2157</v>
      </c>
      <c r="AI670" s="37"/>
      <c r="AJ670" s="37" t="s">
        <v>6712</v>
      </c>
      <c r="AK670" s="37" t="s">
        <v>2059</v>
      </c>
      <c r="AL670" s="37" t="str">
        <f>_xlfn.XLOOKUP(Table13[[#This Row],[Rabat Indywidualny]],'PC2 code'!A:A,'PC2 code'!B:B,0)</f>
        <v>00</v>
      </c>
    </row>
    <row r="671" spans="1:38" ht="15.75" customHeight="1" x14ac:dyDescent="0.35">
      <c r="A671" s="73" t="s">
        <v>5895</v>
      </c>
      <c r="B671" s="73" t="str">
        <f>TEXT(Table13[[#This Row],[Kod EAN 
(Sku)]],"0000000000000")</f>
        <v>3086123356573</v>
      </c>
      <c r="C671" s="78" t="str">
        <f>IF(AND(Table13[[#This Row],[Kod EAN 
(Szt)]]&lt;&gt;0,Table13[[#This Row],[Kod EAN 
(Szt)]]&lt;&gt;"0"),TEXT(Table13[[#This Row],[Kod EAN 
(Szt)]],"0000000000000"),"")</f>
        <v>3086123399532</v>
      </c>
      <c r="D671" s="79" t="s">
        <v>2158</v>
      </c>
      <c r="E671" s="27" t="s">
        <v>13</v>
      </c>
      <c r="F671" s="28" t="s">
        <v>2001</v>
      </c>
      <c r="G671" s="29"/>
      <c r="H671" s="66">
        <v>91.68</v>
      </c>
      <c r="I671" s="67">
        <v>0.21</v>
      </c>
      <c r="J671" s="51">
        <f>Table13[[#This Row],[Cena Netto]]*(1-Table13[[#This Row],[Rabat Długoterminowy]])</f>
        <v>72.427200000000013</v>
      </c>
      <c r="K671" s="80">
        <f>IF(TRIM($D$8)='Payment Term'!A$1,1-(1-$D$9)*(1-2%),$D$9)</f>
        <v>0.25</v>
      </c>
      <c r="L671" s="35"/>
      <c r="M671" s="81">
        <f>1-(1-Table13[[#This Row],[Rabat Długoterminowy]])*(1-Table13[[#This Row],[Dodatkowy rabat kwartału (składany)]])</f>
        <v>0.20999999999999996</v>
      </c>
      <c r="N671" s="52">
        <v>0</v>
      </c>
      <c r="O671" s="31">
        <f>ROUND(Table13[[#This Row],[Cena Netto Po Rabacie Długoterminowym]]*(1-Table13[[#This Row],[Rabat Podstawowy]])*(1-Table13[[#This Row],[Dodatkowy rabat kwartału (składany)]])*(1-Table13[[#This Row],[Rabat Indywidualny]]),2)</f>
        <v>54.32</v>
      </c>
      <c r="P671" s="31">
        <f>Table13[[#This Row],[Сena SKU Po Wszystkich Rabatach]]/Table13[[#This Row],[Szt/
Opak.]]</f>
        <v>2.2633333333333332</v>
      </c>
      <c r="Q671" s="94" t="s">
        <v>2468</v>
      </c>
      <c r="R671" s="36" t="s">
        <v>6198</v>
      </c>
      <c r="S671" s="91">
        <f>IF(ISERROR(Table13[[#This Row],[W Inner]]),Table13[[#This Row],[W Outer]],IF(AND(Table13[[#This Row],[W Inner]]&gt;0,Table13[[#This Row],[W Inner]]&lt;&gt;"0"),Table13[[#This Row],[W Inner]],Table13[[#This Row],[W Outer]]))</f>
        <v>4</v>
      </c>
      <c r="T671" s="86"/>
      <c r="U67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1" s="49">
        <f>IF(Table13[[#This Row],[Zamówienie - Ilosc SKU '[Szt']]]=0,0,MOD(Table13[[#This Row],[Zamówienie - Ilosc SKU '[Szt']]],Table13[[#This Row],[Min. Ilość Zam. Sku]])-0.5)</f>
        <v>0</v>
      </c>
      <c r="W671" s="31">
        <f>Table13[[#This Row],[Сena SKU Po Wszystkich Rabatach]]*U671</f>
        <v>0</v>
      </c>
      <c r="X671" s="33" t="str">
        <f>IF(Table13[[#This Row],[Zamówienie - Ilosc SKU '[Szt']]]=0,"Niezamówione produkty","Zamówione produkty")</f>
        <v>Niezamówione produkty</v>
      </c>
      <c r="Y671" s="34" t="s">
        <v>90</v>
      </c>
      <c r="Z671" s="34">
        <v>4</v>
      </c>
      <c r="AA671" s="34">
        <v>40</v>
      </c>
      <c r="AB671" s="34">
        <v>280</v>
      </c>
      <c r="AC671" s="34">
        <f>+Table13[[#This Row],[Na Palecie]]/Table13[[#This Row],[W Outer]]</f>
        <v>70</v>
      </c>
      <c r="AD671" s="34">
        <f>+Table13[[#This Row],[Na Palecie]]/Table13[[#This Row],[Na 
Warstwie]]</f>
        <v>7</v>
      </c>
      <c r="AE671" s="37" t="s">
        <v>2159</v>
      </c>
      <c r="AF671" s="37" t="s">
        <v>2160</v>
      </c>
      <c r="AG671" s="37" t="s">
        <v>2161</v>
      </c>
      <c r="AH671" s="37" t="s">
        <v>2162</v>
      </c>
      <c r="AI671" s="37"/>
      <c r="AJ671" s="37" t="s">
        <v>6712</v>
      </c>
      <c r="AK671" s="37" t="s">
        <v>2059</v>
      </c>
      <c r="AL671" s="37" t="str">
        <f>_xlfn.XLOOKUP(Table13[[#This Row],[Rabat Indywidualny]],'PC2 code'!A:A,'PC2 code'!B:B,0)</f>
        <v>00</v>
      </c>
    </row>
    <row r="672" spans="1:38" ht="15.75" customHeight="1" x14ac:dyDescent="0.35">
      <c r="A672" s="73" t="s">
        <v>5896</v>
      </c>
      <c r="B672" s="73" t="str">
        <f>TEXT(Table13[[#This Row],[Kod EAN 
(Sku)]],"0000000000000")</f>
        <v>3086126691862</v>
      </c>
      <c r="C672" s="78" t="str">
        <f>IF(AND(Table13[[#This Row],[Kod EAN 
(Szt)]]&lt;&gt;0,Table13[[#This Row],[Kod EAN 
(Szt)]]&lt;&gt;"0"),TEXT(Table13[[#This Row],[Kod EAN 
(Szt)]],"0000000000000"),"")</f>
        <v/>
      </c>
      <c r="D672" s="79" t="s">
        <v>2163</v>
      </c>
      <c r="E672" s="27" t="s">
        <v>13</v>
      </c>
      <c r="F672" s="28" t="s">
        <v>2001</v>
      </c>
      <c r="G672" s="29"/>
      <c r="H672" s="66">
        <v>13.37</v>
      </c>
      <c r="I672" s="67"/>
      <c r="J672" s="51">
        <f>Table13[[#This Row],[Cena Netto]]*(1-Table13[[#This Row],[Rabat Długoterminowy]])</f>
        <v>13.37</v>
      </c>
      <c r="K672" s="80">
        <f>IF(TRIM($D$8)='Payment Term'!A$1,1-(1-$D$9)*(1-2%),$D$9)</f>
        <v>0.25</v>
      </c>
      <c r="L672" s="35"/>
      <c r="M672" s="81">
        <f>1-(1-Table13[[#This Row],[Rabat Długoterminowy]])*(1-Table13[[#This Row],[Dodatkowy rabat kwartału (składany)]])</f>
        <v>0</v>
      </c>
      <c r="N672" s="52">
        <v>0</v>
      </c>
      <c r="O672" s="31">
        <f>ROUND(Table13[[#This Row],[Cena Netto Po Rabacie Długoterminowym]]*(1-Table13[[#This Row],[Rabat Podstawowy]])*(1-Table13[[#This Row],[Dodatkowy rabat kwartału (składany)]])*(1-Table13[[#This Row],[Rabat Indywidualny]]),2)</f>
        <v>10.029999999999999</v>
      </c>
      <c r="P672" s="31">
        <f>Table13[[#This Row],[Сena SKU Po Wszystkich Rabatach]]/Table13[[#This Row],[Szt/
Opak.]]</f>
        <v>2.5074999999999998</v>
      </c>
      <c r="Q672" s="94" t="s">
        <v>6198</v>
      </c>
      <c r="R672" s="36" t="s">
        <v>2460</v>
      </c>
      <c r="S672" s="91">
        <f>IF(ISERROR(Table13[[#This Row],[W Inner]]),Table13[[#This Row],[W Outer]],IF(AND(Table13[[#This Row],[W Inner]]&gt;0,Table13[[#This Row],[W Inner]]&lt;&gt;"0"),Table13[[#This Row],[W Inner]],Table13[[#This Row],[W Outer]]))</f>
        <v>20</v>
      </c>
      <c r="T672" s="86"/>
      <c r="U67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2" s="49">
        <f>IF(Table13[[#This Row],[Zamówienie - Ilosc SKU '[Szt']]]=0,0,MOD(Table13[[#This Row],[Zamówienie - Ilosc SKU '[Szt']]],Table13[[#This Row],[Min. Ilość Zam. Sku]])-0.5)</f>
        <v>0</v>
      </c>
      <c r="W672" s="31">
        <f>Table13[[#This Row],[Сena SKU Po Wszystkich Rabatach]]*U672</f>
        <v>0</v>
      </c>
      <c r="X672" s="33" t="str">
        <f>IF(Table13[[#This Row],[Zamówienie - Ilosc SKU '[Szt']]]=0,"Niezamówione produkty","Zamówione produkty")</f>
        <v>Niezamówione produkty</v>
      </c>
      <c r="Y672" s="34" t="s">
        <v>90</v>
      </c>
      <c r="Z672" s="34">
        <v>20</v>
      </c>
      <c r="AA672" s="34">
        <v>240</v>
      </c>
      <c r="AB672" s="34">
        <v>2160</v>
      </c>
      <c r="AC672" s="34">
        <f>+Table13[[#This Row],[Na Palecie]]/Table13[[#This Row],[W Outer]]</f>
        <v>108</v>
      </c>
      <c r="AD672" s="34">
        <f>+Table13[[#This Row],[Na Palecie]]/Table13[[#This Row],[Na 
Warstwie]]</f>
        <v>9</v>
      </c>
      <c r="AE672" s="37" t="s">
        <v>2164</v>
      </c>
      <c r="AF672" s="37" t="s">
        <v>90</v>
      </c>
      <c r="AG672" s="37" t="s">
        <v>2165</v>
      </c>
      <c r="AH672" s="37" t="s">
        <v>2166</v>
      </c>
      <c r="AI672" s="37"/>
      <c r="AJ672" s="37" t="s">
        <v>6712</v>
      </c>
      <c r="AK672" s="37" t="s">
        <v>2059</v>
      </c>
      <c r="AL672" s="37" t="str">
        <f>_xlfn.XLOOKUP(Table13[[#This Row],[Rabat Indywidualny]],'PC2 code'!A:A,'PC2 code'!B:B,0)</f>
        <v>00</v>
      </c>
    </row>
    <row r="673" spans="1:38" ht="15.75" customHeight="1" x14ac:dyDescent="0.35">
      <c r="A673" s="73" t="s">
        <v>5897</v>
      </c>
      <c r="B673" s="73" t="str">
        <f>TEXT(Table13[[#This Row],[Kod EAN 
(Sku)]],"0000000000000")</f>
        <v>3086126691862</v>
      </c>
      <c r="C673" s="78" t="str">
        <f>IF(AND(Table13[[#This Row],[Kod EAN 
(Szt)]]&lt;&gt;0,Table13[[#This Row],[Kod EAN 
(Szt)]]&lt;&gt;"0"),TEXT(Table13[[#This Row],[Kod EAN 
(Szt)]],"0000000000000"),"")</f>
        <v/>
      </c>
      <c r="D673" s="79" t="s">
        <v>2163</v>
      </c>
      <c r="E673" s="27" t="s">
        <v>13</v>
      </c>
      <c r="F673" s="28" t="s">
        <v>2001</v>
      </c>
      <c r="G673" s="29"/>
      <c r="H673" s="66">
        <v>13.37</v>
      </c>
      <c r="I673" s="67"/>
      <c r="J673" s="51">
        <f>Table13[[#This Row],[Cena Netto]]*(1-Table13[[#This Row],[Rabat Długoterminowy]])</f>
        <v>13.37</v>
      </c>
      <c r="K673" s="80">
        <f>IF(TRIM($D$8)='Payment Term'!A$1,1-(1-$D$9)*(1-2%),$D$9)</f>
        <v>0.25</v>
      </c>
      <c r="L673" s="35"/>
      <c r="M673" s="81">
        <f>1-(1-Table13[[#This Row],[Rabat Długoterminowy]])*(1-Table13[[#This Row],[Dodatkowy rabat kwartału (składany)]])</f>
        <v>0</v>
      </c>
      <c r="N673" s="52">
        <v>0</v>
      </c>
      <c r="O673" s="31">
        <f>ROUND(Table13[[#This Row],[Cena Netto Po Rabacie Długoterminowym]]*(1-Table13[[#This Row],[Rabat Podstawowy]])*(1-Table13[[#This Row],[Dodatkowy rabat kwartału (składany)]])*(1-Table13[[#This Row],[Rabat Indywidualny]]),2)</f>
        <v>10.029999999999999</v>
      </c>
      <c r="P673" s="31">
        <f>Table13[[#This Row],[Сena SKU Po Wszystkich Rabatach]]/Table13[[#This Row],[Szt/
Opak.]]</f>
        <v>2.5074999999999998</v>
      </c>
      <c r="Q673" s="94" t="s">
        <v>6198</v>
      </c>
      <c r="R673" s="36" t="s">
        <v>2440</v>
      </c>
      <c r="S673" s="91">
        <f>IF(ISERROR(Table13[[#This Row],[W Inner]]),Table13[[#This Row],[W Outer]],IF(AND(Table13[[#This Row],[W Inner]]&gt;0,Table13[[#This Row],[W Inner]]&lt;&gt;"0"),Table13[[#This Row],[W Inner]],Table13[[#This Row],[W Outer]]))</f>
        <v>10</v>
      </c>
      <c r="T673" s="86"/>
      <c r="U67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3" s="49">
        <f>IF(Table13[[#This Row],[Zamówienie - Ilosc SKU '[Szt']]]=0,0,MOD(Table13[[#This Row],[Zamówienie - Ilosc SKU '[Szt']]],Table13[[#This Row],[Min. Ilość Zam. Sku]])-0.5)</f>
        <v>0</v>
      </c>
      <c r="W673" s="31">
        <f>Table13[[#This Row],[Сena SKU Po Wszystkich Rabatach]]*U673</f>
        <v>0</v>
      </c>
      <c r="X673" s="33" t="str">
        <f>IF(Table13[[#This Row],[Zamówienie - Ilosc SKU '[Szt']]]=0,"Niezamówione produkty","Zamówione produkty")</f>
        <v>Niezamówione produkty</v>
      </c>
      <c r="Y673" s="34" t="s">
        <v>90</v>
      </c>
      <c r="Z673" s="34">
        <v>10</v>
      </c>
      <c r="AA673" s="34">
        <v>200</v>
      </c>
      <c r="AB673" s="34">
        <v>1800</v>
      </c>
      <c r="AC673" s="34">
        <f>+Table13[[#This Row],[Na Palecie]]/Table13[[#This Row],[W Outer]]</f>
        <v>180</v>
      </c>
      <c r="AD673" s="34">
        <f>+Table13[[#This Row],[Na Palecie]]/Table13[[#This Row],[Na 
Warstwie]]</f>
        <v>9</v>
      </c>
      <c r="AE673" s="37" t="s">
        <v>2164</v>
      </c>
      <c r="AF673" s="37" t="s">
        <v>90</v>
      </c>
      <c r="AG673" s="37" t="s">
        <v>2167</v>
      </c>
      <c r="AH673" s="37" t="s">
        <v>2168</v>
      </c>
      <c r="AI673" s="37"/>
      <c r="AJ673" s="37" t="s">
        <v>6712</v>
      </c>
      <c r="AK673" s="37" t="s">
        <v>2059</v>
      </c>
      <c r="AL673" s="37" t="str">
        <f>_xlfn.XLOOKUP(Table13[[#This Row],[Rabat Indywidualny]],'PC2 code'!A:A,'PC2 code'!B:B,0)</f>
        <v>00</v>
      </c>
    </row>
    <row r="674" spans="1:38" ht="15.75" customHeight="1" x14ac:dyDescent="0.35">
      <c r="A674" s="73" t="s">
        <v>5898</v>
      </c>
      <c r="B674" s="73" t="str">
        <f>TEXT(Table13[[#This Row],[Kod EAN 
(Sku)]],"0000000000000")</f>
        <v>3086126693279</v>
      </c>
      <c r="C674" s="78" t="str">
        <f>IF(AND(Table13[[#This Row],[Kod EAN 
(Szt)]]&lt;&gt;0,Table13[[#This Row],[Kod EAN 
(Szt)]]&lt;&gt;"0"),TEXT(Table13[[#This Row],[Kod EAN 
(Szt)]],"0000000000000"),"")</f>
        <v/>
      </c>
      <c r="D674" s="79" t="s">
        <v>2169</v>
      </c>
      <c r="E674" s="27" t="s">
        <v>13</v>
      </c>
      <c r="F674" s="28" t="s">
        <v>2001</v>
      </c>
      <c r="G674" s="29"/>
      <c r="H674" s="66">
        <v>13.37</v>
      </c>
      <c r="I674" s="67"/>
      <c r="J674" s="51">
        <f>Table13[[#This Row],[Cena Netto]]*(1-Table13[[#This Row],[Rabat Długoterminowy]])</f>
        <v>13.37</v>
      </c>
      <c r="K674" s="80">
        <f>IF(TRIM($D$8)='Payment Term'!A$1,1-(1-$D$9)*(1-2%),$D$9)</f>
        <v>0.25</v>
      </c>
      <c r="L674" s="35"/>
      <c r="M674" s="81">
        <f>1-(1-Table13[[#This Row],[Rabat Długoterminowy]])*(1-Table13[[#This Row],[Dodatkowy rabat kwartału (składany)]])</f>
        <v>0</v>
      </c>
      <c r="N674" s="52">
        <v>0</v>
      </c>
      <c r="O674" s="31">
        <f>ROUND(Table13[[#This Row],[Cena Netto Po Rabacie Długoterminowym]]*(1-Table13[[#This Row],[Rabat Podstawowy]])*(1-Table13[[#This Row],[Dodatkowy rabat kwartału (składany)]])*(1-Table13[[#This Row],[Rabat Indywidualny]]),2)</f>
        <v>10.029999999999999</v>
      </c>
      <c r="P674" s="31">
        <f>Table13[[#This Row],[Сena SKU Po Wszystkich Rabatach]]/Table13[[#This Row],[Szt/
Opak.]]</f>
        <v>1.6716666666666666</v>
      </c>
      <c r="Q674" s="94" t="s">
        <v>6204</v>
      </c>
      <c r="R674" s="36" t="s">
        <v>2460</v>
      </c>
      <c r="S674" s="91">
        <f>IF(ISERROR(Table13[[#This Row],[W Inner]]),Table13[[#This Row],[W Outer]],IF(AND(Table13[[#This Row],[W Inner]]&gt;0,Table13[[#This Row],[W Inner]]&lt;&gt;"0"),Table13[[#This Row],[W Inner]],Table13[[#This Row],[W Outer]]))</f>
        <v>20</v>
      </c>
      <c r="T674" s="86"/>
      <c r="U67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4" s="49">
        <f>IF(Table13[[#This Row],[Zamówienie - Ilosc SKU '[Szt']]]=0,0,MOD(Table13[[#This Row],[Zamówienie - Ilosc SKU '[Szt']]],Table13[[#This Row],[Min. Ilość Zam. Sku]])-0.5)</f>
        <v>0</v>
      </c>
      <c r="W674" s="31">
        <f>Table13[[#This Row],[Сena SKU Po Wszystkich Rabatach]]*U674</f>
        <v>0</v>
      </c>
      <c r="X674" s="33" t="str">
        <f>IF(Table13[[#This Row],[Zamówienie - Ilosc SKU '[Szt']]]=0,"Niezamówione produkty","Zamówione produkty")</f>
        <v>Niezamówione produkty</v>
      </c>
      <c r="Y674" s="34" t="s">
        <v>90</v>
      </c>
      <c r="Z674" s="34">
        <v>20</v>
      </c>
      <c r="AA674" s="34">
        <v>240</v>
      </c>
      <c r="AB674" s="34">
        <v>2160</v>
      </c>
      <c r="AC674" s="34">
        <f>+Table13[[#This Row],[Na Palecie]]/Table13[[#This Row],[W Outer]]</f>
        <v>108</v>
      </c>
      <c r="AD674" s="34">
        <f>+Table13[[#This Row],[Na Palecie]]/Table13[[#This Row],[Na 
Warstwie]]</f>
        <v>9</v>
      </c>
      <c r="AE674" s="37" t="s">
        <v>2170</v>
      </c>
      <c r="AF674" s="37" t="s">
        <v>90</v>
      </c>
      <c r="AG674" s="37" t="s">
        <v>2171</v>
      </c>
      <c r="AH674" s="37" t="s">
        <v>2172</v>
      </c>
      <c r="AI674" s="37"/>
      <c r="AJ674" s="37" t="s">
        <v>6712</v>
      </c>
      <c r="AK674" s="37" t="s">
        <v>2059</v>
      </c>
      <c r="AL674" s="37" t="str">
        <f>_xlfn.XLOOKUP(Table13[[#This Row],[Rabat Indywidualny]],'PC2 code'!A:A,'PC2 code'!B:B,0)</f>
        <v>00</v>
      </c>
    </row>
    <row r="675" spans="1:38" ht="15.75" customHeight="1" x14ac:dyDescent="0.35">
      <c r="A675" s="73" t="s">
        <v>5899</v>
      </c>
      <c r="B675" s="73" t="str">
        <f>TEXT(Table13[[#This Row],[Kod EAN 
(Sku)]],"0000000000000")</f>
        <v>3086123303584</v>
      </c>
      <c r="C675" s="78" t="str">
        <f>IF(AND(Table13[[#This Row],[Kod EAN 
(Szt)]]&lt;&gt;0,Table13[[#This Row],[Kod EAN 
(Szt)]]&lt;&gt;"0"),TEXT(Table13[[#This Row],[Kod EAN 
(Szt)]],"0000000000000"),"")</f>
        <v/>
      </c>
      <c r="D675" s="79" t="s">
        <v>2173</v>
      </c>
      <c r="E675" s="27" t="s">
        <v>13</v>
      </c>
      <c r="F675" s="28" t="s">
        <v>2001</v>
      </c>
      <c r="G675" s="29"/>
      <c r="H675" s="66">
        <v>16.809999999999999</v>
      </c>
      <c r="I675" s="67"/>
      <c r="J675" s="51">
        <f>Table13[[#This Row],[Cena Netto]]*(1-Table13[[#This Row],[Rabat Długoterminowy]])</f>
        <v>16.809999999999999</v>
      </c>
      <c r="K675" s="80">
        <f>IF(TRIM($D$8)='Payment Term'!A$1,1-(1-$D$9)*(1-2%),$D$9)</f>
        <v>0.25</v>
      </c>
      <c r="L675" s="35"/>
      <c r="M675" s="81">
        <f>1-(1-Table13[[#This Row],[Rabat Długoterminowy]])*(1-Table13[[#This Row],[Dodatkowy rabat kwartału (składany)]])</f>
        <v>0</v>
      </c>
      <c r="N675" s="52">
        <v>0</v>
      </c>
      <c r="O675" s="31">
        <f>ROUND(Table13[[#This Row],[Cena Netto Po Rabacie Długoterminowym]]*(1-Table13[[#This Row],[Rabat Podstawowy]])*(1-Table13[[#This Row],[Dodatkowy rabat kwartału (składany)]])*(1-Table13[[#This Row],[Rabat Indywidualny]]),2)</f>
        <v>12.61</v>
      </c>
      <c r="P675" s="31">
        <f>Table13[[#This Row],[Сena SKU Po Wszystkich Rabatach]]/Table13[[#This Row],[Szt/
Opak.]]</f>
        <v>2.1016666666666666</v>
      </c>
      <c r="Q675" s="94" t="s">
        <v>6204</v>
      </c>
      <c r="R675" s="36" t="s">
        <v>2460</v>
      </c>
      <c r="S675" s="91">
        <f>IF(ISERROR(Table13[[#This Row],[W Inner]]),Table13[[#This Row],[W Outer]],IF(AND(Table13[[#This Row],[W Inner]]&gt;0,Table13[[#This Row],[W Inner]]&lt;&gt;"0"),Table13[[#This Row],[W Inner]],Table13[[#This Row],[W Outer]]))</f>
        <v>20</v>
      </c>
      <c r="T675" s="86"/>
      <c r="U67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5" s="49">
        <f>IF(Table13[[#This Row],[Zamówienie - Ilosc SKU '[Szt']]]=0,0,MOD(Table13[[#This Row],[Zamówienie - Ilosc SKU '[Szt']]],Table13[[#This Row],[Min. Ilość Zam. Sku]])-0.5)</f>
        <v>0</v>
      </c>
      <c r="W675" s="31">
        <f>Table13[[#This Row],[Сena SKU Po Wszystkich Rabatach]]*U675</f>
        <v>0</v>
      </c>
      <c r="X675" s="33" t="str">
        <f>IF(Table13[[#This Row],[Zamówienie - Ilosc SKU '[Szt']]]=0,"Niezamówione produkty","Zamówione produkty")</f>
        <v>Niezamówione produkty</v>
      </c>
      <c r="Y675" s="34" t="s">
        <v>90</v>
      </c>
      <c r="Z675" s="34">
        <v>20</v>
      </c>
      <c r="AA675" s="34">
        <v>240</v>
      </c>
      <c r="AB675" s="34">
        <v>2160</v>
      </c>
      <c r="AC675" s="34">
        <f>+Table13[[#This Row],[Na Palecie]]/Table13[[#This Row],[W Outer]]</f>
        <v>108</v>
      </c>
      <c r="AD675" s="34">
        <f>+Table13[[#This Row],[Na Palecie]]/Table13[[#This Row],[Na 
Warstwie]]</f>
        <v>9</v>
      </c>
      <c r="AE675" s="37" t="s">
        <v>2174</v>
      </c>
      <c r="AF675" s="37" t="s">
        <v>90</v>
      </c>
      <c r="AG675" s="37" t="s">
        <v>2175</v>
      </c>
      <c r="AH675" s="37" t="s">
        <v>2176</v>
      </c>
      <c r="AI675" s="37"/>
      <c r="AJ675" s="37" t="s">
        <v>6712</v>
      </c>
      <c r="AK675" s="37" t="s">
        <v>2059</v>
      </c>
      <c r="AL675" s="37" t="str">
        <f>_xlfn.XLOOKUP(Table13[[#This Row],[Rabat Indywidualny]],'PC2 code'!A:A,'PC2 code'!B:B,0)</f>
        <v>00</v>
      </c>
    </row>
    <row r="676" spans="1:38" ht="15.75" customHeight="1" x14ac:dyDescent="0.35">
      <c r="A676" s="73" t="s">
        <v>5900</v>
      </c>
      <c r="B676" s="73" t="str">
        <f>TEXT(Table13[[#This Row],[Kod EAN 
(Sku)]],"0000000000000")</f>
        <v>3086126692586</v>
      </c>
      <c r="C676" s="78" t="str">
        <f>IF(AND(Table13[[#This Row],[Kod EAN 
(Szt)]]&lt;&gt;0,Table13[[#This Row],[Kod EAN 
(Szt)]]&lt;&gt;"0"),TEXT(Table13[[#This Row],[Kod EAN 
(Szt)]],"0000000000000"),"")</f>
        <v/>
      </c>
      <c r="D676" s="79" t="s">
        <v>2177</v>
      </c>
      <c r="E676" s="27" t="s">
        <v>13</v>
      </c>
      <c r="F676" s="28" t="s">
        <v>2001</v>
      </c>
      <c r="G676" s="29"/>
      <c r="H676" s="66">
        <v>26.88</v>
      </c>
      <c r="I676" s="67"/>
      <c r="J676" s="51">
        <f>Table13[[#This Row],[Cena Netto]]*(1-Table13[[#This Row],[Rabat Długoterminowy]])</f>
        <v>26.88</v>
      </c>
      <c r="K676" s="80">
        <f>IF(TRIM($D$8)='Payment Term'!A$1,1-(1-$D$9)*(1-2%),$D$9)</f>
        <v>0.25</v>
      </c>
      <c r="L676" s="35"/>
      <c r="M676" s="81">
        <f>1-(1-Table13[[#This Row],[Rabat Długoterminowy]])*(1-Table13[[#This Row],[Dodatkowy rabat kwartału (składany)]])</f>
        <v>0</v>
      </c>
      <c r="N676" s="52">
        <v>0</v>
      </c>
      <c r="O676" s="31">
        <f>ROUND(Table13[[#This Row],[Cena Netto Po Rabacie Długoterminowym]]*(1-Table13[[#This Row],[Rabat Podstawowy]])*(1-Table13[[#This Row],[Dodatkowy rabat kwartału (składany)]])*(1-Table13[[#This Row],[Rabat Indywidualny]]),2)</f>
        <v>20.16</v>
      </c>
      <c r="P676" s="31">
        <f>Table13[[#This Row],[Сena SKU Po Wszystkich Rabatach]]/Table13[[#This Row],[Szt/
Opak.]]</f>
        <v>2.52</v>
      </c>
      <c r="Q676" s="94" t="s">
        <v>6199</v>
      </c>
      <c r="R676" s="36" t="s">
        <v>2460</v>
      </c>
      <c r="S676" s="91">
        <f>IF(ISERROR(Table13[[#This Row],[W Inner]]),Table13[[#This Row],[W Outer]],IF(AND(Table13[[#This Row],[W Inner]]&gt;0,Table13[[#This Row],[W Inner]]&lt;&gt;"0"),Table13[[#This Row],[W Inner]],Table13[[#This Row],[W Outer]]))</f>
        <v>20</v>
      </c>
      <c r="T676" s="86"/>
      <c r="U67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6" s="49">
        <f>IF(Table13[[#This Row],[Zamówienie - Ilosc SKU '[Szt']]]=0,0,MOD(Table13[[#This Row],[Zamówienie - Ilosc SKU '[Szt']]],Table13[[#This Row],[Min. Ilość Zam. Sku]])-0.5)</f>
        <v>0</v>
      </c>
      <c r="W676" s="31">
        <f>Table13[[#This Row],[Сena SKU Po Wszystkich Rabatach]]*U676</f>
        <v>0</v>
      </c>
      <c r="X676" s="33" t="str">
        <f>IF(Table13[[#This Row],[Zamówienie - Ilosc SKU '[Szt']]]=0,"Niezamówione produkty","Zamówione produkty")</f>
        <v>Niezamówione produkty</v>
      </c>
      <c r="Y676" s="34" t="s">
        <v>90</v>
      </c>
      <c r="Z676" s="34">
        <v>20</v>
      </c>
      <c r="AA676" s="34">
        <v>240</v>
      </c>
      <c r="AB676" s="34">
        <v>1680</v>
      </c>
      <c r="AC676" s="34">
        <f>+Table13[[#This Row],[Na Palecie]]/Table13[[#This Row],[W Outer]]</f>
        <v>84</v>
      </c>
      <c r="AD676" s="34">
        <f>+Table13[[#This Row],[Na Palecie]]/Table13[[#This Row],[Na 
Warstwie]]</f>
        <v>7</v>
      </c>
      <c r="AE676" s="37" t="s">
        <v>2178</v>
      </c>
      <c r="AF676" s="37" t="s">
        <v>90</v>
      </c>
      <c r="AG676" s="37" t="s">
        <v>2179</v>
      </c>
      <c r="AH676" s="37" t="s">
        <v>2180</v>
      </c>
      <c r="AI676" s="37"/>
      <c r="AJ676" s="37" t="s">
        <v>6712</v>
      </c>
      <c r="AK676" s="37" t="s">
        <v>2059</v>
      </c>
      <c r="AL676" s="37" t="str">
        <f>_xlfn.XLOOKUP(Table13[[#This Row],[Rabat Indywidualny]],'PC2 code'!A:A,'PC2 code'!B:B,0)</f>
        <v>00</v>
      </c>
    </row>
    <row r="677" spans="1:38" ht="15.75" customHeight="1" x14ac:dyDescent="0.35">
      <c r="A677" s="73" t="s">
        <v>5901</v>
      </c>
      <c r="B677" s="73" t="str">
        <f>TEXT(Table13[[#This Row],[Kod EAN 
(Sku)]],"0000000000000")</f>
        <v>3086126693293</v>
      </c>
      <c r="C677" s="78" t="str">
        <f>IF(AND(Table13[[#This Row],[Kod EAN 
(Szt)]]&lt;&gt;0,Table13[[#This Row],[Kod EAN 
(Szt)]]&lt;&gt;"0"),TEXT(Table13[[#This Row],[Kod EAN 
(Szt)]],"0000000000000"),"")</f>
        <v/>
      </c>
      <c r="D677" s="79" t="s">
        <v>2181</v>
      </c>
      <c r="E677" s="27" t="s">
        <v>13</v>
      </c>
      <c r="F677" s="28" t="s">
        <v>2001</v>
      </c>
      <c r="G677" s="29"/>
      <c r="H677" s="66">
        <v>26.88</v>
      </c>
      <c r="I677" s="67"/>
      <c r="J677" s="51">
        <f>Table13[[#This Row],[Cena Netto]]*(1-Table13[[#This Row],[Rabat Długoterminowy]])</f>
        <v>26.88</v>
      </c>
      <c r="K677" s="80">
        <f>IF(TRIM($D$8)='Payment Term'!A$1,1-(1-$D$9)*(1-2%),$D$9)</f>
        <v>0.25</v>
      </c>
      <c r="L677" s="35"/>
      <c r="M677" s="81">
        <f>1-(1-Table13[[#This Row],[Rabat Długoterminowy]])*(1-Table13[[#This Row],[Dodatkowy rabat kwartału (składany)]])</f>
        <v>0</v>
      </c>
      <c r="N677" s="52">
        <v>0</v>
      </c>
      <c r="O677" s="31">
        <f>ROUND(Table13[[#This Row],[Cena Netto Po Rabacie Długoterminowym]]*(1-Table13[[#This Row],[Rabat Podstawowy]])*(1-Table13[[#This Row],[Dodatkowy rabat kwartału (składany)]])*(1-Table13[[#This Row],[Rabat Indywidualny]]),2)</f>
        <v>20.16</v>
      </c>
      <c r="P677" s="31">
        <f>Table13[[#This Row],[Сena SKU Po Wszystkich Rabatach]]/Table13[[#This Row],[Szt/
Opak.]]</f>
        <v>1.68</v>
      </c>
      <c r="Q677" s="94" t="s">
        <v>2444</v>
      </c>
      <c r="R677" s="36" t="s">
        <v>2460</v>
      </c>
      <c r="S677" s="91">
        <f>IF(ISERROR(Table13[[#This Row],[W Inner]]),Table13[[#This Row],[W Outer]],IF(AND(Table13[[#This Row],[W Inner]]&gt;0,Table13[[#This Row],[W Inner]]&lt;&gt;"0"),Table13[[#This Row],[W Inner]],Table13[[#This Row],[W Outer]]))</f>
        <v>20</v>
      </c>
      <c r="T677" s="86"/>
      <c r="U67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7" s="49">
        <f>IF(Table13[[#This Row],[Zamówienie - Ilosc SKU '[Szt']]]=0,0,MOD(Table13[[#This Row],[Zamówienie - Ilosc SKU '[Szt']]],Table13[[#This Row],[Min. Ilość Zam. Sku]])-0.5)</f>
        <v>0</v>
      </c>
      <c r="W677" s="31">
        <f>Table13[[#This Row],[Сena SKU Po Wszystkich Rabatach]]*U677</f>
        <v>0</v>
      </c>
      <c r="X677" s="33" t="str">
        <f>IF(Table13[[#This Row],[Zamówienie - Ilosc SKU '[Szt']]]=0,"Niezamówione produkty","Zamówione produkty")</f>
        <v>Niezamówione produkty</v>
      </c>
      <c r="Y677" s="34" t="s">
        <v>90</v>
      </c>
      <c r="Z677" s="34">
        <v>20</v>
      </c>
      <c r="AA677" s="34">
        <v>140</v>
      </c>
      <c r="AB677" s="34">
        <v>980</v>
      </c>
      <c r="AC677" s="34">
        <f>+Table13[[#This Row],[Na Palecie]]/Table13[[#This Row],[W Outer]]</f>
        <v>49</v>
      </c>
      <c r="AD677" s="34">
        <f>+Table13[[#This Row],[Na Palecie]]/Table13[[#This Row],[Na 
Warstwie]]</f>
        <v>7</v>
      </c>
      <c r="AE677" s="37" t="s">
        <v>2182</v>
      </c>
      <c r="AF677" s="37" t="s">
        <v>90</v>
      </c>
      <c r="AG677" s="37" t="s">
        <v>2183</v>
      </c>
      <c r="AH677" s="37" t="s">
        <v>2184</v>
      </c>
      <c r="AI677" s="37"/>
      <c r="AJ677" s="37" t="s">
        <v>6712</v>
      </c>
      <c r="AK677" s="37" t="s">
        <v>2059</v>
      </c>
      <c r="AL677" s="37" t="str">
        <f>_xlfn.XLOOKUP(Table13[[#This Row],[Rabat Indywidualny]],'PC2 code'!A:A,'PC2 code'!B:B,0)</f>
        <v>00</v>
      </c>
    </row>
    <row r="678" spans="1:38" ht="15.75" customHeight="1" x14ac:dyDescent="0.35">
      <c r="A678" s="73" t="s">
        <v>5902</v>
      </c>
      <c r="B678" s="73" t="str">
        <f>TEXT(Table13[[#This Row],[Kod EAN 
(Sku)]],"0000000000000")</f>
        <v>3086126693231</v>
      </c>
      <c r="C678" s="78" t="str">
        <f>IF(AND(Table13[[#This Row],[Kod EAN 
(Szt)]]&lt;&gt;0,Table13[[#This Row],[Kod EAN 
(Szt)]]&lt;&gt;"0"),TEXT(Table13[[#This Row],[Kod EAN 
(Szt)]],"0000000000000"),"")</f>
        <v>3086126691565</v>
      </c>
      <c r="D678" s="79" t="s">
        <v>2185</v>
      </c>
      <c r="E678" s="27" t="s">
        <v>13</v>
      </c>
      <c r="F678" s="28" t="s">
        <v>2001</v>
      </c>
      <c r="G678" s="29"/>
      <c r="H678" s="66">
        <v>91.68</v>
      </c>
      <c r="I678" s="67">
        <v>0.21</v>
      </c>
      <c r="J678" s="51">
        <f>Table13[[#This Row],[Cena Netto]]*(1-Table13[[#This Row],[Rabat Długoterminowy]])</f>
        <v>72.427200000000013</v>
      </c>
      <c r="K678" s="80">
        <f>IF(TRIM($D$8)='Payment Term'!A$1,1-(1-$D$9)*(1-2%),$D$9)</f>
        <v>0.25</v>
      </c>
      <c r="L678" s="35"/>
      <c r="M678" s="81">
        <f>1-(1-Table13[[#This Row],[Rabat Długoterminowy]])*(1-Table13[[#This Row],[Dodatkowy rabat kwartału (składany)]])</f>
        <v>0.20999999999999996</v>
      </c>
      <c r="N678" s="52">
        <v>0</v>
      </c>
      <c r="O678" s="31">
        <f>ROUND(Table13[[#This Row],[Cena Netto Po Rabacie Długoterminowym]]*(1-Table13[[#This Row],[Rabat Podstawowy]])*(1-Table13[[#This Row],[Dodatkowy rabat kwartału (składany)]])*(1-Table13[[#This Row],[Rabat Indywidualny]]),2)</f>
        <v>54.32</v>
      </c>
      <c r="P678" s="31">
        <f>Table13[[#This Row],[Сena SKU Po Wszystkich Rabatach]]/Table13[[#This Row],[Szt/
Opak.]]</f>
        <v>2.2633333333333332</v>
      </c>
      <c r="Q678" s="94" t="s">
        <v>2468</v>
      </c>
      <c r="R678" s="36" t="s">
        <v>6198</v>
      </c>
      <c r="S678" s="91">
        <f>IF(ISERROR(Table13[[#This Row],[W Inner]]),Table13[[#This Row],[W Outer]],IF(AND(Table13[[#This Row],[W Inner]]&gt;0,Table13[[#This Row],[W Inner]]&lt;&gt;"0"),Table13[[#This Row],[W Inner]],Table13[[#This Row],[W Outer]]))</f>
        <v>4</v>
      </c>
      <c r="T678" s="86"/>
      <c r="U67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8" s="49">
        <f>IF(Table13[[#This Row],[Zamówienie - Ilosc SKU '[Szt']]]=0,0,MOD(Table13[[#This Row],[Zamówienie - Ilosc SKU '[Szt']]],Table13[[#This Row],[Min. Ilość Zam. Sku]])-0.5)</f>
        <v>0</v>
      </c>
      <c r="W678" s="31">
        <f>Table13[[#This Row],[Сena SKU Po Wszystkich Rabatach]]*U678</f>
        <v>0</v>
      </c>
      <c r="X678" s="33" t="str">
        <f>IF(Table13[[#This Row],[Zamówienie - Ilosc SKU '[Szt']]]=0,"Niezamówione produkty","Zamówione produkty")</f>
        <v>Niezamówione produkty</v>
      </c>
      <c r="Y678" s="34" t="s">
        <v>90</v>
      </c>
      <c r="Z678" s="34">
        <v>4</v>
      </c>
      <c r="AA678" s="34">
        <v>40</v>
      </c>
      <c r="AB678" s="34">
        <v>280</v>
      </c>
      <c r="AC678" s="34">
        <f>+Table13[[#This Row],[Na Palecie]]/Table13[[#This Row],[W Outer]]</f>
        <v>70</v>
      </c>
      <c r="AD678" s="34">
        <f>+Table13[[#This Row],[Na Palecie]]/Table13[[#This Row],[Na 
Warstwie]]</f>
        <v>7</v>
      </c>
      <c r="AE678" s="37" t="s">
        <v>2186</v>
      </c>
      <c r="AF678" s="37" t="s">
        <v>2187</v>
      </c>
      <c r="AG678" s="37" t="s">
        <v>2188</v>
      </c>
      <c r="AH678" s="37" t="s">
        <v>2189</v>
      </c>
      <c r="AI678" s="37"/>
      <c r="AJ678" s="37" t="s">
        <v>6712</v>
      </c>
      <c r="AK678" s="37" t="s">
        <v>2059</v>
      </c>
      <c r="AL678" s="37" t="str">
        <f>_xlfn.XLOOKUP(Table13[[#This Row],[Rabat Indywidualny]],'PC2 code'!A:A,'PC2 code'!B:B,0)</f>
        <v>00</v>
      </c>
    </row>
    <row r="679" spans="1:38" ht="15.75" customHeight="1" x14ac:dyDescent="0.35">
      <c r="A679" s="73" t="s">
        <v>5903</v>
      </c>
      <c r="B679" s="73" t="str">
        <f>TEXT(Table13[[#This Row],[Kod EAN 
(Sku)]],"0000000000000")</f>
        <v>3086127053584</v>
      </c>
      <c r="C679" s="78" t="str">
        <f>IF(AND(Table13[[#This Row],[Kod EAN 
(Szt)]]&lt;&gt;0,Table13[[#This Row],[Kod EAN 
(Szt)]]&lt;&gt;"0"),TEXT(Table13[[#This Row],[Kod EAN 
(Szt)]],"0000000000000"),"")</f>
        <v/>
      </c>
      <c r="D679" s="79" t="s">
        <v>2190</v>
      </c>
      <c r="E679" s="27" t="s">
        <v>13</v>
      </c>
      <c r="F679" s="28" t="s">
        <v>2001</v>
      </c>
      <c r="G679" s="29"/>
      <c r="H679" s="66">
        <v>14.86</v>
      </c>
      <c r="I679" s="67"/>
      <c r="J679" s="51">
        <f>Table13[[#This Row],[Cena Netto]]*(1-Table13[[#This Row],[Rabat Długoterminowy]])</f>
        <v>14.86</v>
      </c>
      <c r="K679" s="80">
        <f>IF(TRIM($D$8)='Payment Term'!A$1,1-(1-$D$9)*(1-2%),$D$9)</f>
        <v>0.25</v>
      </c>
      <c r="L679" s="35"/>
      <c r="M679" s="81">
        <f>1-(1-Table13[[#This Row],[Rabat Długoterminowy]])*(1-Table13[[#This Row],[Dodatkowy rabat kwartału (składany)]])</f>
        <v>0</v>
      </c>
      <c r="N679" s="52">
        <v>0</v>
      </c>
      <c r="O679" s="31">
        <f>ROUND(Table13[[#This Row],[Cena Netto Po Rabacie Długoterminowym]]*(1-Table13[[#This Row],[Rabat Podstawowy]])*(1-Table13[[#This Row],[Dodatkowy rabat kwartału (składany)]])*(1-Table13[[#This Row],[Rabat Indywidualny]]),2)</f>
        <v>11.15</v>
      </c>
      <c r="P679" s="31">
        <f>Table13[[#This Row],[Сena SKU Po Wszystkich Rabatach]]/Table13[[#This Row],[Szt/
Opak.]]</f>
        <v>1.115</v>
      </c>
      <c r="Q679" s="94" t="s">
        <v>2440</v>
      </c>
      <c r="R679" s="36" t="s">
        <v>2460</v>
      </c>
      <c r="S679" s="91">
        <f>IF(ISERROR(Table13[[#This Row],[W Inner]]),Table13[[#This Row],[W Outer]],IF(AND(Table13[[#This Row],[W Inner]]&gt;0,Table13[[#This Row],[W Inner]]&lt;&gt;"0"),Table13[[#This Row],[W Inner]],Table13[[#This Row],[W Outer]]))</f>
        <v>20</v>
      </c>
      <c r="T679" s="86"/>
      <c r="U67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79" s="49">
        <f>IF(Table13[[#This Row],[Zamówienie - Ilosc SKU '[Szt']]]=0,0,MOD(Table13[[#This Row],[Zamówienie - Ilosc SKU '[Szt']]],Table13[[#This Row],[Min. Ilość Zam. Sku]])-0.5)</f>
        <v>0</v>
      </c>
      <c r="W679" s="31">
        <f>Table13[[#This Row],[Сena SKU Po Wszystkich Rabatach]]*U679</f>
        <v>0</v>
      </c>
      <c r="X679" s="33" t="str">
        <f>IF(Table13[[#This Row],[Zamówienie - Ilosc SKU '[Szt']]]=0,"Niezamówione produkty","Zamówione produkty")</f>
        <v>Niezamówione produkty</v>
      </c>
      <c r="Y679" s="34" t="s">
        <v>90</v>
      </c>
      <c r="Z679" s="34">
        <v>20</v>
      </c>
      <c r="AA679" s="34">
        <v>240</v>
      </c>
      <c r="AB679" s="34">
        <v>1680</v>
      </c>
      <c r="AC679" s="34">
        <f>+Table13[[#This Row],[Na Palecie]]/Table13[[#This Row],[W Outer]]</f>
        <v>84</v>
      </c>
      <c r="AD679" s="34">
        <f>+Table13[[#This Row],[Na Palecie]]/Table13[[#This Row],[Na 
Warstwie]]</f>
        <v>7</v>
      </c>
      <c r="AE679" s="37" t="s">
        <v>2191</v>
      </c>
      <c r="AF679" s="37" t="s">
        <v>90</v>
      </c>
      <c r="AG679" s="37" t="s">
        <v>2192</v>
      </c>
      <c r="AH679" s="37" t="s">
        <v>2193</v>
      </c>
      <c r="AI679" s="37"/>
      <c r="AJ679" s="37" t="s">
        <v>6712</v>
      </c>
      <c r="AK679" s="37" t="s">
        <v>2059</v>
      </c>
      <c r="AL679" s="37" t="str">
        <f>_xlfn.XLOOKUP(Table13[[#This Row],[Rabat Indywidualny]],'PC2 code'!A:A,'PC2 code'!B:B,0)</f>
        <v>00</v>
      </c>
    </row>
    <row r="680" spans="1:38" ht="15.75" customHeight="1" x14ac:dyDescent="0.35">
      <c r="A680" s="73" t="s">
        <v>5904</v>
      </c>
      <c r="B680" s="73" t="str">
        <f>TEXT(Table13[[#This Row],[Kod EAN 
(Sku)]],"0000000000000")</f>
        <v>3086125705010</v>
      </c>
      <c r="C680" s="78" t="str">
        <f>IF(AND(Table13[[#This Row],[Kod EAN 
(Szt)]]&lt;&gt;0,Table13[[#This Row],[Kod EAN 
(Szt)]]&lt;&gt;"0"),TEXT(Table13[[#This Row],[Kod EAN 
(Szt)]],"0000000000000"),"")</f>
        <v/>
      </c>
      <c r="D680" s="79" t="s">
        <v>2194</v>
      </c>
      <c r="E680" s="27" t="s">
        <v>13</v>
      </c>
      <c r="F680" s="28" t="s">
        <v>2001</v>
      </c>
      <c r="G680" s="29"/>
      <c r="H680" s="66">
        <v>7.24</v>
      </c>
      <c r="I680" s="67"/>
      <c r="J680" s="51">
        <f>Table13[[#This Row],[Cena Netto]]*(1-Table13[[#This Row],[Rabat Długoterminowy]])</f>
        <v>7.24</v>
      </c>
      <c r="K680" s="80">
        <f>IF(TRIM($D$8)='Payment Term'!A$1,1-(1-$D$9)*(1-2%),$D$9)</f>
        <v>0.25</v>
      </c>
      <c r="L680" s="35"/>
      <c r="M680" s="81">
        <f>1-(1-Table13[[#This Row],[Rabat Długoterminowy]])*(1-Table13[[#This Row],[Dodatkowy rabat kwartału (składany)]])</f>
        <v>0</v>
      </c>
      <c r="N680" s="52">
        <v>0</v>
      </c>
      <c r="O680" s="31">
        <f>ROUND(Table13[[#This Row],[Cena Netto Po Rabacie Długoterminowym]]*(1-Table13[[#This Row],[Rabat Podstawowy]])*(1-Table13[[#This Row],[Dodatkowy rabat kwartału (składany)]])*(1-Table13[[#This Row],[Rabat Indywidualny]]),2)</f>
        <v>5.43</v>
      </c>
      <c r="P680" s="31">
        <f>Table13[[#This Row],[Сena SKU Po Wszystkich Rabatach]]/Table13[[#This Row],[Szt/
Opak.]]</f>
        <v>1.0859999999999999</v>
      </c>
      <c r="Q680" s="94" t="s">
        <v>6201</v>
      </c>
      <c r="R680" s="36" t="s">
        <v>2500</v>
      </c>
      <c r="S680" s="91">
        <f>IF(ISERROR(Table13[[#This Row],[W Inner]]),Table13[[#This Row],[W Outer]],IF(AND(Table13[[#This Row],[W Inner]]&gt;0,Table13[[#This Row],[W Inner]]&lt;&gt;"0"),Table13[[#This Row],[W Inner]],Table13[[#This Row],[W Outer]]))</f>
        <v>40</v>
      </c>
      <c r="T680" s="86"/>
      <c r="U68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0" s="49">
        <f>IF(Table13[[#This Row],[Zamówienie - Ilosc SKU '[Szt']]]=0,0,MOD(Table13[[#This Row],[Zamówienie - Ilosc SKU '[Szt']]],Table13[[#This Row],[Min. Ilość Zam. Sku]])-0.5)</f>
        <v>0</v>
      </c>
      <c r="W680" s="31">
        <f>Table13[[#This Row],[Сena SKU Po Wszystkich Rabatach]]*U680</f>
        <v>0</v>
      </c>
      <c r="X680" s="33" t="str">
        <f>IF(Table13[[#This Row],[Zamówienie - Ilosc SKU '[Szt']]]=0,"Niezamówione produkty","Zamówione produkty")</f>
        <v>Niezamówione produkty</v>
      </c>
      <c r="Y680" s="34" t="s">
        <v>90</v>
      </c>
      <c r="Z680" s="34">
        <v>40</v>
      </c>
      <c r="AA680" s="34">
        <v>640</v>
      </c>
      <c r="AB680" s="34">
        <v>2560</v>
      </c>
      <c r="AC680" s="34">
        <f>+Table13[[#This Row],[Na Palecie]]/Table13[[#This Row],[W Outer]]</f>
        <v>64</v>
      </c>
      <c r="AD680" s="34">
        <f>+Table13[[#This Row],[Na Palecie]]/Table13[[#This Row],[Na 
Warstwie]]</f>
        <v>4</v>
      </c>
      <c r="AE680" s="37" t="s">
        <v>2195</v>
      </c>
      <c r="AF680" s="37" t="s">
        <v>90</v>
      </c>
      <c r="AG680" s="37" t="s">
        <v>2196</v>
      </c>
      <c r="AH680" s="37" t="s">
        <v>2197</v>
      </c>
      <c r="AI680" s="37"/>
      <c r="AJ680" s="37" t="s">
        <v>6712</v>
      </c>
      <c r="AK680" s="37" t="s">
        <v>2059</v>
      </c>
      <c r="AL680" s="37" t="str">
        <f>_xlfn.XLOOKUP(Table13[[#This Row],[Rabat Indywidualny]],'PC2 code'!A:A,'PC2 code'!B:B,0)</f>
        <v>00</v>
      </c>
    </row>
    <row r="681" spans="1:38" ht="15.75" customHeight="1" x14ac:dyDescent="0.35">
      <c r="A681" s="73" t="s">
        <v>5905</v>
      </c>
      <c r="B681" s="73" t="str">
        <f>TEXT(Table13[[#This Row],[Kod EAN 
(Sku)]],"0000000000000")</f>
        <v>3086127500217</v>
      </c>
      <c r="C681" s="78" t="str">
        <f>IF(AND(Table13[[#This Row],[Kod EAN 
(Szt)]]&lt;&gt;0,Table13[[#This Row],[Kod EAN 
(Szt)]]&lt;&gt;"0"),TEXT(Table13[[#This Row],[Kod EAN 
(Szt)]],"0000000000000"),"")</f>
        <v/>
      </c>
      <c r="D681" s="79" t="s">
        <v>2198</v>
      </c>
      <c r="E681" s="27" t="s">
        <v>13</v>
      </c>
      <c r="F681" s="28" t="s">
        <v>2001</v>
      </c>
      <c r="G681" s="29"/>
      <c r="H681" s="66">
        <v>13.45</v>
      </c>
      <c r="I681" s="67"/>
      <c r="J681" s="51">
        <f>Table13[[#This Row],[Cena Netto]]*(1-Table13[[#This Row],[Rabat Długoterminowy]])</f>
        <v>13.45</v>
      </c>
      <c r="K681" s="80">
        <f>IF(TRIM($D$8)='Payment Term'!A$1,1-(1-$D$9)*(1-2%),$D$9)</f>
        <v>0.25</v>
      </c>
      <c r="L681" s="35"/>
      <c r="M681" s="81">
        <f>1-(1-Table13[[#This Row],[Rabat Długoterminowy]])*(1-Table13[[#This Row],[Dodatkowy rabat kwartału (składany)]])</f>
        <v>0</v>
      </c>
      <c r="N681" s="52">
        <v>0</v>
      </c>
      <c r="O681" s="31">
        <f>ROUND(Table13[[#This Row],[Cena Netto Po Rabacie Długoterminowym]]*(1-Table13[[#This Row],[Rabat Podstawowy]])*(1-Table13[[#This Row],[Dodatkowy rabat kwartału (składany)]])*(1-Table13[[#This Row],[Rabat Indywidualny]]),2)</f>
        <v>10.09</v>
      </c>
      <c r="P681" s="31">
        <f>Table13[[#This Row],[Сena SKU Po Wszystkich Rabatach]]/Table13[[#This Row],[Szt/
Opak.]]</f>
        <v>0.84083333333333332</v>
      </c>
      <c r="Q681" s="94" t="s">
        <v>2444</v>
      </c>
      <c r="R681" s="36" t="s">
        <v>2460</v>
      </c>
      <c r="S681" s="91">
        <f>IF(ISERROR(Table13[[#This Row],[W Inner]]),Table13[[#This Row],[W Outer]],IF(AND(Table13[[#This Row],[W Inner]]&gt;0,Table13[[#This Row],[W Inner]]&lt;&gt;"0"),Table13[[#This Row],[W Inner]],Table13[[#This Row],[W Outer]]))</f>
        <v>20</v>
      </c>
      <c r="T681" s="86"/>
      <c r="U68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1" s="49">
        <f>IF(Table13[[#This Row],[Zamówienie - Ilosc SKU '[Szt']]]=0,0,MOD(Table13[[#This Row],[Zamówienie - Ilosc SKU '[Szt']]],Table13[[#This Row],[Min. Ilość Zam. Sku]])-0.5)</f>
        <v>0</v>
      </c>
      <c r="W681" s="31">
        <f>Table13[[#This Row],[Сena SKU Po Wszystkich Rabatach]]*U681</f>
        <v>0</v>
      </c>
      <c r="X681" s="33" t="str">
        <f>IF(Table13[[#This Row],[Zamówienie - Ilosc SKU '[Szt']]]=0,"Niezamówione produkty","Zamówione produkty")</f>
        <v>Niezamówione produkty</v>
      </c>
      <c r="Y681" s="34" t="s">
        <v>90</v>
      </c>
      <c r="Z681" s="34">
        <v>20</v>
      </c>
      <c r="AA681" s="34">
        <v>320</v>
      </c>
      <c r="AB681" s="34">
        <v>1280</v>
      </c>
      <c r="AC681" s="34">
        <f>+Table13[[#This Row],[Na Palecie]]/Table13[[#This Row],[W Outer]]</f>
        <v>64</v>
      </c>
      <c r="AD681" s="34">
        <f>+Table13[[#This Row],[Na Palecie]]/Table13[[#This Row],[Na 
Warstwie]]</f>
        <v>4</v>
      </c>
      <c r="AE681" s="37" t="s">
        <v>2199</v>
      </c>
      <c r="AF681" s="37" t="s">
        <v>90</v>
      </c>
      <c r="AG681" s="37" t="s">
        <v>2200</v>
      </c>
      <c r="AH681" s="37" t="s">
        <v>2201</v>
      </c>
      <c r="AI681" s="37"/>
      <c r="AJ681" s="37" t="s">
        <v>6712</v>
      </c>
      <c r="AK681" s="37" t="s">
        <v>2059</v>
      </c>
      <c r="AL681" s="37" t="str">
        <f>_xlfn.XLOOKUP(Table13[[#This Row],[Rabat Indywidualny]],'PC2 code'!A:A,'PC2 code'!B:B,0)</f>
        <v>00</v>
      </c>
    </row>
    <row r="682" spans="1:38" ht="15.75" customHeight="1" x14ac:dyDescent="0.35">
      <c r="A682" s="73" t="s">
        <v>5906</v>
      </c>
      <c r="B682" s="73" t="str">
        <f>TEXT(Table13[[#This Row],[Kod EAN 
(Sku)]],"0000000000000")</f>
        <v>3086123298651</v>
      </c>
      <c r="C682" s="78" t="str">
        <f>IF(AND(Table13[[#This Row],[Kod EAN 
(Szt)]]&lt;&gt;0,Table13[[#This Row],[Kod EAN 
(Szt)]]&lt;&gt;"0"),TEXT(Table13[[#This Row],[Kod EAN 
(Szt)]],"0000000000000"),"")</f>
        <v/>
      </c>
      <c r="D682" s="79" t="s">
        <v>2202</v>
      </c>
      <c r="E682" s="27" t="s">
        <v>13</v>
      </c>
      <c r="F682" s="28" t="s">
        <v>2001</v>
      </c>
      <c r="G682" s="29"/>
      <c r="H682" s="66">
        <v>20.170000000000002</v>
      </c>
      <c r="I682" s="67"/>
      <c r="J682" s="51">
        <f>Table13[[#This Row],[Cena Netto]]*(1-Table13[[#This Row],[Rabat Długoterminowy]])</f>
        <v>20.170000000000002</v>
      </c>
      <c r="K682" s="80">
        <f>IF(TRIM($D$8)='Payment Term'!A$1,1-(1-$D$9)*(1-2%),$D$9)</f>
        <v>0.25</v>
      </c>
      <c r="L682" s="35"/>
      <c r="M682" s="81">
        <f>1-(1-Table13[[#This Row],[Rabat Długoterminowy]])*(1-Table13[[#This Row],[Dodatkowy rabat kwartału (składany)]])</f>
        <v>0</v>
      </c>
      <c r="N682" s="52">
        <v>0</v>
      </c>
      <c r="O682" s="31">
        <f>ROUND(Table13[[#This Row],[Cena Netto Po Rabacie Długoterminowym]]*(1-Table13[[#This Row],[Rabat Podstawowy]])*(1-Table13[[#This Row],[Dodatkowy rabat kwartału (składany)]])*(1-Table13[[#This Row],[Rabat Indywidualny]]),2)</f>
        <v>15.13</v>
      </c>
      <c r="P682" s="31">
        <f>Table13[[#This Row],[Сena SKU Po Wszystkich Rabatach]]/Table13[[#This Row],[Szt/
Opak.]]</f>
        <v>1.0086666666666668</v>
      </c>
      <c r="Q682" s="94" t="s">
        <v>2450</v>
      </c>
      <c r="R682" s="36" t="s">
        <v>2460</v>
      </c>
      <c r="S682" s="91">
        <f>IF(ISERROR(Table13[[#This Row],[W Inner]]),Table13[[#This Row],[W Outer]],IF(AND(Table13[[#This Row],[W Inner]]&gt;0,Table13[[#This Row],[W Inner]]&lt;&gt;"0"),Table13[[#This Row],[W Inner]],Table13[[#This Row],[W Outer]]))</f>
        <v>20</v>
      </c>
      <c r="T682" s="86"/>
      <c r="U68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2" s="49">
        <f>IF(Table13[[#This Row],[Zamówienie - Ilosc SKU '[Szt']]]=0,0,MOD(Table13[[#This Row],[Zamówienie - Ilosc SKU '[Szt']]],Table13[[#This Row],[Min. Ilość Zam. Sku]])-0.5)</f>
        <v>0</v>
      </c>
      <c r="W682" s="31">
        <f>Table13[[#This Row],[Сena SKU Po Wszystkich Rabatach]]*U682</f>
        <v>0</v>
      </c>
      <c r="X682" s="33" t="str">
        <f>IF(Table13[[#This Row],[Zamówienie - Ilosc SKU '[Szt']]]=0,"Niezamówione produkty","Zamówione produkty")</f>
        <v>Niezamówione produkty</v>
      </c>
      <c r="Y682" s="34" t="s">
        <v>90</v>
      </c>
      <c r="Z682" s="34">
        <v>20</v>
      </c>
      <c r="AA682" s="34">
        <v>160</v>
      </c>
      <c r="AB682" s="34">
        <v>640</v>
      </c>
      <c r="AC682" s="34">
        <f>+Table13[[#This Row],[Na Palecie]]/Table13[[#This Row],[W Outer]]</f>
        <v>32</v>
      </c>
      <c r="AD682" s="34">
        <f>+Table13[[#This Row],[Na Palecie]]/Table13[[#This Row],[Na 
Warstwie]]</f>
        <v>4</v>
      </c>
      <c r="AE682" s="37" t="s">
        <v>2203</v>
      </c>
      <c r="AF682" s="37" t="s">
        <v>90</v>
      </c>
      <c r="AG682" s="37" t="s">
        <v>2204</v>
      </c>
      <c r="AH682" s="37" t="s">
        <v>2205</v>
      </c>
      <c r="AI682" s="37"/>
      <c r="AJ682" s="37" t="s">
        <v>6712</v>
      </c>
      <c r="AK682" s="37" t="s">
        <v>2059</v>
      </c>
      <c r="AL682" s="37" t="str">
        <f>_xlfn.XLOOKUP(Table13[[#This Row],[Rabat Indywidualny]],'PC2 code'!A:A,'PC2 code'!B:B,0)</f>
        <v>00</v>
      </c>
    </row>
    <row r="683" spans="1:38" ht="15.75" customHeight="1" x14ac:dyDescent="0.35">
      <c r="A683" s="73" t="s">
        <v>5907</v>
      </c>
      <c r="B683" s="73" t="str">
        <f>TEXT(Table13[[#This Row],[Kod EAN 
(Sku)]],"0000000000000")</f>
        <v>3086126610085</v>
      </c>
      <c r="C683" s="78" t="str">
        <f>IF(AND(Table13[[#This Row],[Kod EAN 
(Szt)]]&lt;&gt;0,Table13[[#This Row],[Kod EAN 
(Szt)]]&lt;&gt;"0"),TEXT(Table13[[#This Row],[Kod EAN 
(Szt)]],"0000000000000"),"")</f>
        <v>0070330704176</v>
      </c>
      <c r="D683" s="79" t="s">
        <v>2206</v>
      </c>
      <c r="E683" s="27" t="s">
        <v>13</v>
      </c>
      <c r="F683" s="28" t="s">
        <v>2001</v>
      </c>
      <c r="G683" s="29"/>
      <c r="H683" s="66">
        <v>51.86</v>
      </c>
      <c r="I683" s="67"/>
      <c r="J683" s="51">
        <f>Table13[[#This Row],[Cena Netto]]*(1-Table13[[#This Row],[Rabat Długoterminowy]])</f>
        <v>51.86</v>
      </c>
      <c r="K683" s="80">
        <f>IF(TRIM($D$8)='Payment Term'!A$1,1-(1-$D$9)*(1-2%),$D$9)</f>
        <v>0.25</v>
      </c>
      <c r="L683" s="35"/>
      <c r="M683" s="81">
        <f>1-(1-Table13[[#This Row],[Rabat Długoterminowy]])*(1-Table13[[#This Row],[Dodatkowy rabat kwartału (składany)]])</f>
        <v>0</v>
      </c>
      <c r="N683" s="52">
        <v>0</v>
      </c>
      <c r="O683" s="31">
        <f>ROUND(Table13[[#This Row],[Cena Netto Po Rabacie Długoterminowym]]*(1-Table13[[#This Row],[Rabat Podstawowy]])*(1-Table13[[#This Row],[Dodatkowy rabat kwartału (składany)]])*(1-Table13[[#This Row],[Rabat Indywidualny]]),2)</f>
        <v>38.9</v>
      </c>
      <c r="P683" s="31">
        <f>Table13[[#This Row],[Сena SKU Po Wszystkich Rabatach]]/Table13[[#This Row],[Szt/
Opak.]]</f>
        <v>1.0805555555555555</v>
      </c>
      <c r="Q683" s="94" t="s">
        <v>2492</v>
      </c>
      <c r="R683" s="36" t="s">
        <v>6198</v>
      </c>
      <c r="S683" s="91">
        <f>IF(ISERROR(Table13[[#This Row],[W Inner]]),Table13[[#This Row],[W Outer]],IF(AND(Table13[[#This Row],[W Inner]]&gt;0,Table13[[#This Row],[W Inner]]&lt;&gt;"0"),Table13[[#This Row],[W Inner]],Table13[[#This Row],[W Outer]]))</f>
        <v>4</v>
      </c>
      <c r="T683" s="86"/>
      <c r="U68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3" s="49">
        <f>IF(Table13[[#This Row],[Zamówienie - Ilosc SKU '[Szt']]]=0,0,MOD(Table13[[#This Row],[Zamówienie - Ilosc SKU '[Szt']]],Table13[[#This Row],[Min. Ilość Zam. Sku]])-0.5)</f>
        <v>0</v>
      </c>
      <c r="W683" s="31">
        <f>Table13[[#This Row],[Сena SKU Po Wszystkich Rabatach]]*U683</f>
        <v>0</v>
      </c>
      <c r="X683" s="33" t="str">
        <f>IF(Table13[[#This Row],[Zamówienie - Ilosc SKU '[Szt']]]=0,"Niezamówione produkty","Zamówione produkty")</f>
        <v>Niezamówione produkty</v>
      </c>
      <c r="Y683" s="34" t="s">
        <v>90</v>
      </c>
      <c r="Z683" s="34">
        <v>4</v>
      </c>
      <c r="AA683" s="34">
        <v>48</v>
      </c>
      <c r="AB683" s="34">
        <v>336</v>
      </c>
      <c r="AC683" s="34">
        <f>+Table13[[#This Row],[Na Palecie]]/Table13[[#This Row],[W Outer]]</f>
        <v>84</v>
      </c>
      <c r="AD683" s="34">
        <f>+Table13[[#This Row],[Na Palecie]]/Table13[[#This Row],[Na 
Warstwie]]</f>
        <v>7</v>
      </c>
      <c r="AE683" s="37" t="s">
        <v>2207</v>
      </c>
      <c r="AF683" s="37" t="s">
        <v>2208</v>
      </c>
      <c r="AG683" s="37" t="s">
        <v>2209</v>
      </c>
      <c r="AH683" s="37" t="s">
        <v>2210</v>
      </c>
      <c r="AI683" s="37"/>
      <c r="AJ683" s="37" t="s">
        <v>6712</v>
      </c>
      <c r="AK683" s="37" t="s">
        <v>2059</v>
      </c>
      <c r="AL683" s="37" t="str">
        <f>_xlfn.XLOOKUP(Table13[[#This Row],[Rabat Indywidualny]],'PC2 code'!A:A,'PC2 code'!B:B,0)</f>
        <v>00</v>
      </c>
    </row>
    <row r="684" spans="1:38" ht="15.75" customHeight="1" x14ac:dyDescent="0.35">
      <c r="A684" s="73" t="s">
        <v>5908</v>
      </c>
      <c r="B684" s="73" t="str">
        <f>TEXT(Table13[[#This Row],[Kod EAN 
(Sku)]],"0000000000000")</f>
        <v>3086126606477</v>
      </c>
      <c r="C684" s="78" t="str">
        <f>IF(AND(Table13[[#This Row],[Kod EAN 
(Szt)]]&lt;&gt;0,Table13[[#This Row],[Kod EAN 
(Szt)]]&lt;&gt;"0"),TEXT(Table13[[#This Row],[Kod EAN 
(Szt)]],"0000000000000"),"")</f>
        <v/>
      </c>
      <c r="D684" s="79" t="s">
        <v>2211</v>
      </c>
      <c r="E684" s="27" t="s">
        <v>13</v>
      </c>
      <c r="F684" s="28" t="s">
        <v>2001</v>
      </c>
      <c r="G684" s="29"/>
      <c r="H684" s="66">
        <v>17.100000000000001</v>
      </c>
      <c r="I684" s="67"/>
      <c r="J684" s="51">
        <f>Table13[[#This Row],[Cena Netto]]*(1-Table13[[#This Row],[Rabat Długoterminowy]])</f>
        <v>17.100000000000001</v>
      </c>
      <c r="K684" s="80">
        <f>IF(TRIM($D$8)='Payment Term'!A$1,1-(1-$D$9)*(1-2%),$D$9)</f>
        <v>0.25</v>
      </c>
      <c r="L684" s="35"/>
      <c r="M684" s="81">
        <f>1-(1-Table13[[#This Row],[Rabat Długoterminowy]])*(1-Table13[[#This Row],[Dodatkowy rabat kwartału (składany)]])</f>
        <v>0</v>
      </c>
      <c r="N684" s="52">
        <v>0</v>
      </c>
      <c r="O684" s="31">
        <f>ROUND(Table13[[#This Row],[Cena Netto Po Rabacie Długoterminowym]]*(1-Table13[[#This Row],[Rabat Podstawowy]])*(1-Table13[[#This Row],[Dodatkowy rabat kwartału (składany)]])*(1-Table13[[#This Row],[Rabat Indywidualny]]),2)</f>
        <v>12.83</v>
      </c>
      <c r="P684" s="31">
        <f>Table13[[#This Row],[Сena SKU Po Wszystkich Rabatach]]/Table13[[#This Row],[Szt/
Opak.]]</f>
        <v>1.0691666666666666</v>
      </c>
      <c r="Q684" s="94" t="s">
        <v>2444</v>
      </c>
      <c r="R684" s="36" t="s">
        <v>2460</v>
      </c>
      <c r="S684" s="91">
        <f>IF(ISERROR(Table13[[#This Row],[W Inner]]),Table13[[#This Row],[W Outer]],IF(AND(Table13[[#This Row],[W Inner]]&gt;0,Table13[[#This Row],[W Inner]]&lt;&gt;"0"),Table13[[#This Row],[W Inner]],Table13[[#This Row],[W Outer]]))</f>
        <v>20</v>
      </c>
      <c r="T684" s="86"/>
      <c r="U68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4" s="49">
        <f>IF(Table13[[#This Row],[Zamówienie - Ilosc SKU '[Szt']]]=0,0,MOD(Table13[[#This Row],[Zamówienie - Ilosc SKU '[Szt']]],Table13[[#This Row],[Min. Ilość Zam. Sku]])-0.5)</f>
        <v>0</v>
      </c>
      <c r="W684" s="31">
        <f>Table13[[#This Row],[Сena SKU Po Wszystkich Rabatach]]*U684</f>
        <v>0</v>
      </c>
      <c r="X684" s="33" t="str">
        <f>IF(Table13[[#This Row],[Zamówienie - Ilosc SKU '[Szt']]]=0,"Niezamówione produkty","Zamówione produkty")</f>
        <v>Niezamówione produkty</v>
      </c>
      <c r="Y684" s="34" t="s">
        <v>90</v>
      </c>
      <c r="Z684" s="34">
        <v>20</v>
      </c>
      <c r="AA684" s="34">
        <v>320</v>
      </c>
      <c r="AB684" s="34">
        <v>1280</v>
      </c>
      <c r="AC684" s="34">
        <f>+Table13[[#This Row],[Na Palecie]]/Table13[[#This Row],[W Outer]]</f>
        <v>64</v>
      </c>
      <c r="AD684" s="34">
        <f>+Table13[[#This Row],[Na Palecie]]/Table13[[#This Row],[Na 
Warstwie]]</f>
        <v>4</v>
      </c>
      <c r="AE684" s="37" t="s">
        <v>2212</v>
      </c>
      <c r="AF684" s="37" t="s">
        <v>90</v>
      </c>
      <c r="AG684" s="37" t="s">
        <v>2213</v>
      </c>
      <c r="AH684" s="37" t="s">
        <v>2214</v>
      </c>
      <c r="AI684" s="37"/>
      <c r="AJ684" s="37" t="s">
        <v>6712</v>
      </c>
      <c r="AK684" s="37" t="s">
        <v>2059</v>
      </c>
      <c r="AL684" s="37" t="str">
        <f>_xlfn.XLOOKUP(Table13[[#This Row],[Rabat Indywidualny]],'PC2 code'!A:A,'PC2 code'!B:B,0)</f>
        <v>00</v>
      </c>
    </row>
    <row r="685" spans="1:38" ht="15.75" customHeight="1" x14ac:dyDescent="0.35">
      <c r="A685" s="98" t="s">
        <v>6716</v>
      </c>
      <c r="B685" s="73" t="str">
        <f>TEXT(Table13[[#This Row],[Kod EAN 
(Sku)]],"0000000000000")</f>
        <v>3086125705416</v>
      </c>
      <c r="C685" s="78" t="str">
        <f>IF(AND(Table13[[#This Row],[Kod EAN 
(Szt)]]&lt;&gt;0,Table13[[#This Row],[Kod EAN 
(Szt)]]&lt;&gt;"0"),TEXT(Table13[[#This Row],[Kod EAN 
(Szt)]],"0000000000000"),"")</f>
        <v/>
      </c>
      <c r="D685" s="79" t="s">
        <v>2215</v>
      </c>
      <c r="E685" s="27" t="s">
        <v>13</v>
      </c>
      <c r="F685" s="28" t="s">
        <v>2001</v>
      </c>
      <c r="G685" s="29"/>
      <c r="H685" s="66">
        <v>10.64</v>
      </c>
      <c r="I685" s="67"/>
      <c r="J685" s="51">
        <f>Table13[[#This Row],[Cena Netto]]*(1-Table13[[#This Row],[Rabat Długoterminowy]])</f>
        <v>10.64</v>
      </c>
      <c r="K685" s="80">
        <f>IF(TRIM($D$8)='Payment Term'!A$1,1-(1-$D$9)*(1-2%),$D$9)</f>
        <v>0.25</v>
      </c>
      <c r="L685" s="35"/>
      <c r="M685" s="81">
        <f>1-(1-Table13[[#This Row],[Rabat Długoterminowy]])*(1-Table13[[#This Row],[Dodatkowy rabat kwartału (składany)]])</f>
        <v>0</v>
      </c>
      <c r="N685" s="52">
        <v>0</v>
      </c>
      <c r="O685" s="31">
        <f>ROUND(Table13[[#This Row],[Cena Netto Po Rabacie Długoterminowym]]*(1-Table13[[#This Row],[Rabat Podstawowy]])*(1-Table13[[#This Row],[Dodatkowy rabat kwartału (składany)]])*(1-Table13[[#This Row],[Rabat Indywidualny]]),2)</f>
        <v>7.98</v>
      </c>
      <c r="P685" s="31">
        <f>Table13[[#This Row],[Сena SKU Po Wszystkich Rabatach]]/Table13[[#This Row],[Szt/
Opak.]]</f>
        <v>1.5960000000000001</v>
      </c>
      <c r="Q685" s="94" t="s">
        <v>6201</v>
      </c>
      <c r="R685" s="36" t="s">
        <v>2480</v>
      </c>
      <c r="S685" s="91">
        <f>IF(ISERROR(Table13[[#This Row],[W Inner]]),Table13[[#This Row],[W Outer]],IF(AND(Table13[[#This Row],[W Inner]]&gt;0,Table13[[#This Row],[W Inner]]&lt;&gt;"0"),Table13[[#This Row],[W Inner]],Table13[[#This Row],[W Outer]]))</f>
        <v>30</v>
      </c>
      <c r="T685" s="86"/>
      <c r="U68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5" s="49">
        <f>IF(Table13[[#This Row],[Zamówienie - Ilosc SKU '[Szt']]]=0,0,MOD(Table13[[#This Row],[Zamówienie - Ilosc SKU '[Szt']]],Table13[[#This Row],[Min. Ilość Zam. Sku]])-0.5)</f>
        <v>0</v>
      </c>
      <c r="W685" s="31">
        <f>Table13[[#This Row],[Сena SKU Po Wszystkich Rabatach]]*U685</f>
        <v>0</v>
      </c>
      <c r="X685" s="33" t="str">
        <f>IF(Table13[[#This Row],[Zamówienie - Ilosc SKU '[Szt']]]=0,"Niezamówione produkty","Zamówione produkty")</f>
        <v>Niezamówione produkty</v>
      </c>
      <c r="Y685" s="34" t="s">
        <v>90</v>
      </c>
      <c r="Z685" s="34">
        <v>30</v>
      </c>
      <c r="AA685" s="34">
        <v>360</v>
      </c>
      <c r="AB685" s="34">
        <v>2520</v>
      </c>
      <c r="AC685" s="34">
        <f>+Table13[[#This Row],[Na Palecie]]/Table13[[#This Row],[W Outer]]</f>
        <v>84</v>
      </c>
      <c r="AD685" s="34">
        <f>+Table13[[#This Row],[Na Palecie]]/Table13[[#This Row],[Na 
Warstwie]]</f>
        <v>7</v>
      </c>
      <c r="AE685" s="37" t="s">
        <v>2216</v>
      </c>
      <c r="AF685" s="37"/>
      <c r="AG685" s="37" t="s">
        <v>2217</v>
      </c>
      <c r="AH685" s="37" t="s">
        <v>2218</v>
      </c>
      <c r="AI685" s="37"/>
      <c r="AJ685" s="37" t="s">
        <v>6712</v>
      </c>
      <c r="AK685" s="37" t="s">
        <v>2059</v>
      </c>
      <c r="AL685" s="37" t="str">
        <f>_xlfn.XLOOKUP(Table13[[#This Row],[Rabat Indywidualny]],'PC2 code'!A:A,'PC2 code'!B:B,0)</f>
        <v>00</v>
      </c>
    </row>
    <row r="686" spans="1:38" ht="15.75" customHeight="1" x14ac:dyDescent="0.35">
      <c r="A686" s="73" t="s">
        <v>5909</v>
      </c>
      <c r="B686" s="73" t="str">
        <f>TEXT(Table13[[#This Row],[Kod EAN 
(Sku)]],"0000000000000")</f>
        <v>3086126726670</v>
      </c>
      <c r="C686" s="78" t="str">
        <f>IF(AND(Table13[[#This Row],[Kod EAN 
(Szt)]]&lt;&gt;0,Table13[[#This Row],[Kod EAN 
(Szt)]]&lt;&gt;"0"),TEXT(Table13[[#This Row],[Kod EAN 
(Szt)]],"0000000000000"),"")</f>
        <v>3086126718798</v>
      </c>
      <c r="D686" s="79" t="s">
        <v>2219</v>
      </c>
      <c r="E686" s="27" t="s">
        <v>13</v>
      </c>
      <c r="F686" s="28" t="s">
        <v>2001</v>
      </c>
      <c r="G686" s="29"/>
      <c r="H686" s="66">
        <v>54.64</v>
      </c>
      <c r="I686" s="67"/>
      <c r="J686" s="51">
        <f>Table13[[#This Row],[Cena Netto]]*(1-Table13[[#This Row],[Rabat Długoterminowy]])</f>
        <v>54.64</v>
      </c>
      <c r="K686" s="80">
        <f>IF(TRIM($D$8)='Payment Term'!A$1,1-(1-$D$9)*(1-2%),$D$9)</f>
        <v>0.25</v>
      </c>
      <c r="L686" s="35"/>
      <c r="M686" s="81">
        <f>1-(1-Table13[[#This Row],[Rabat Długoterminowy]])*(1-Table13[[#This Row],[Dodatkowy rabat kwartału (składany)]])</f>
        <v>0</v>
      </c>
      <c r="N686" s="52">
        <v>0</v>
      </c>
      <c r="O686" s="31">
        <f>ROUND(Table13[[#This Row],[Cena Netto Po Rabacie Długoterminowym]]*(1-Table13[[#This Row],[Rabat Podstawowy]])*(1-Table13[[#This Row],[Dodatkowy rabat kwartału (składany)]])*(1-Table13[[#This Row],[Rabat Indywidualny]]),2)</f>
        <v>40.98</v>
      </c>
      <c r="P686" s="31">
        <f>Table13[[#This Row],[Сena SKU Po Wszystkich Rabatach]]/Table13[[#This Row],[Szt/
Opak.]]</f>
        <v>1.1383333333333332</v>
      </c>
      <c r="Q686" s="94" t="s">
        <v>2492</v>
      </c>
      <c r="R686" s="36" t="s">
        <v>6198</v>
      </c>
      <c r="S686" s="91">
        <f>IF(ISERROR(Table13[[#This Row],[W Inner]]),Table13[[#This Row],[W Outer]],IF(AND(Table13[[#This Row],[W Inner]]&gt;0,Table13[[#This Row],[W Inner]]&lt;&gt;"0"),Table13[[#This Row],[W Inner]],Table13[[#This Row],[W Outer]]))</f>
        <v>4</v>
      </c>
      <c r="T686" s="86"/>
      <c r="U68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6" s="49">
        <f>IF(Table13[[#This Row],[Zamówienie - Ilosc SKU '[Szt']]]=0,0,MOD(Table13[[#This Row],[Zamówienie - Ilosc SKU '[Szt']]],Table13[[#This Row],[Min. Ilość Zam. Sku]])-0.5)</f>
        <v>0</v>
      </c>
      <c r="W686" s="31">
        <f>Table13[[#This Row],[Сena SKU Po Wszystkich Rabatach]]*U686</f>
        <v>0</v>
      </c>
      <c r="X686" s="33" t="str">
        <f>IF(Table13[[#This Row],[Zamówienie - Ilosc SKU '[Szt']]]=0,"Niezamówione produkty","Zamówione produkty")</f>
        <v>Niezamówione produkty</v>
      </c>
      <c r="Y686" s="34" t="s">
        <v>90</v>
      </c>
      <c r="Z686" s="34">
        <v>4</v>
      </c>
      <c r="AA686" s="34">
        <v>28</v>
      </c>
      <c r="AB686" s="34">
        <v>196</v>
      </c>
      <c r="AC686" s="34">
        <f>+Table13[[#This Row],[Na Palecie]]/Table13[[#This Row],[W Outer]]</f>
        <v>49</v>
      </c>
      <c r="AD686" s="34">
        <f>+Table13[[#This Row],[Na Palecie]]/Table13[[#This Row],[Na 
Warstwie]]</f>
        <v>7</v>
      </c>
      <c r="AE686" s="37" t="s">
        <v>2220</v>
      </c>
      <c r="AF686" s="37" t="s">
        <v>2221</v>
      </c>
      <c r="AG686" s="37" t="s">
        <v>2222</v>
      </c>
      <c r="AH686" s="37" t="s">
        <v>2223</v>
      </c>
      <c r="AI686" s="37"/>
      <c r="AJ686" s="37" t="s">
        <v>6712</v>
      </c>
      <c r="AK686" s="37" t="s">
        <v>2059</v>
      </c>
      <c r="AL686" s="37" t="str">
        <f>_xlfn.XLOOKUP(Table13[[#This Row],[Rabat Indywidualny]],'PC2 code'!A:A,'PC2 code'!B:B,0)</f>
        <v>00</v>
      </c>
    </row>
    <row r="687" spans="1:38" ht="15.75" customHeight="1" x14ac:dyDescent="0.35">
      <c r="A687" s="73" t="s">
        <v>5910</v>
      </c>
      <c r="B687" s="73" t="str">
        <f>TEXT(Table13[[#This Row],[Kod EAN 
(Sku)]],"0000000000000")</f>
        <v>3086123468283</v>
      </c>
      <c r="C687" s="78" t="str">
        <f>IF(AND(Table13[[#This Row],[Kod EAN 
(Szt)]]&lt;&gt;0,Table13[[#This Row],[Kod EAN 
(Szt)]]&lt;&gt;"0"),TEXT(Table13[[#This Row],[Kod EAN 
(Szt)]],"0000000000000"),"")</f>
        <v/>
      </c>
      <c r="D687" s="79" t="s">
        <v>6192</v>
      </c>
      <c r="E687" s="27" t="s">
        <v>13</v>
      </c>
      <c r="F687" s="28" t="s">
        <v>2224</v>
      </c>
      <c r="G687" s="29"/>
      <c r="H687" s="66">
        <v>21.08</v>
      </c>
      <c r="I687" s="67">
        <v>0.18</v>
      </c>
      <c r="J687" s="51">
        <f>Table13[[#This Row],[Cena Netto]]*(1-Table13[[#This Row],[Rabat Długoterminowy]])</f>
        <v>17.285599999999999</v>
      </c>
      <c r="K687" s="80">
        <f>IF(TRIM($D$8)='Payment Term'!A$1,1-(1-$D$9)*(1-2%),$D$9)</f>
        <v>0.25</v>
      </c>
      <c r="L687" s="35"/>
      <c r="M687" s="81">
        <f>1-(1-Table13[[#This Row],[Rabat Długoterminowy]])*(1-Table13[[#This Row],[Dodatkowy rabat kwartału (składany)]])</f>
        <v>0.17999999999999994</v>
      </c>
      <c r="N687" s="52">
        <v>0</v>
      </c>
      <c r="O687" s="31">
        <f>ROUND(Table13[[#This Row],[Cena Netto Po Rabacie Długoterminowym]]*(1-Table13[[#This Row],[Rabat Podstawowy]])*(1-Table13[[#This Row],[Dodatkowy rabat kwartału (składany)]])*(1-Table13[[#This Row],[Rabat Indywidualny]]),2)</f>
        <v>12.96</v>
      </c>
      <c r="P687" s="31">
        <f>Table13[[#This Row],[Сena SKU Po Wszystkich Rabatach]]/Table13[[#This Row],[Szt/
Opak.]]</f>
        <v>4.32</v>
      </c>
      <c r="Q687" s="94" t="s">
        <v>6203</v>
      </c>
      <c r="R687" s="36" t="s">
        <v>2440</v>
      </c>
      <c r="S687" s="91">
        <f>IF(ISERROR(Table13[[#This Row],[W Inner]]),Table13[[#This Row],[W Outer]],IF(AND(Table13[[#This Row],[W Inner]]&gt;0,Table13[[#This Row],[W Inner]]&lt;&gt;"0"),Table13[[#This Row],[W Inner]],Table13[[#This Row],[W Outer]]))</f>
        <v>10</v>
      </c>
      <c r="T687" s="86"/>
      <c r="U68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7" s="49">
        <f>IF(Table13[[#This Row],[Zamówienie - Ilosc SKU '[Szt']]]=0,0,MOD(Table13[[#This Row],[Zamówienie - Ilosc SKU '[Szt']]],Table13[[#This Row],[Min. Ilość Zam. Sku]])-0.5)</f>
        <v>0</v>
      </c>
      <c r="W687" s="31">
        <f>Table13[[#This Row],[Сena SKU Po Wszystkich Rabatach]]*U687</f>
        <v>0</v>
      </c>
      <c r="X687" s="33" t="str">
        <f>IF(Table13[[#This Row],[Zamówienie - Ilosc SKU '[Szt']]]=0,"Niezamówione produkty","Zamówione produkty")</f>
        <v>Niezamówione produkty</v>
      </c>
      <c r="Y687" s="34" t="s">
        <v>90</v>
      </c>
      <c r="Z687" s="34">
        <v>10</v>
      </c>
      <c r="AA687" s="34">
        <v>210</v>
      </c>
      <c r="AB687" s="34">
        <v>840</v>
      </c>
      <c r="AC687" s="34">
        <f>+Table13[[#This Row],[Na Palecie]]/Table13[[#This Row],[W Outer]]</f>
        <v>84</v>
      </c>
      <c r="AD687" s="34">
        <f>+Table13[[#This Row],[Na Palecie]]/Table13[[#This Row],[Na 
Warstwie]]</f>
        <v>4</v>
      </c>
      <c r="AE687" s="37" t="s">
        <v>2268</v>
      </c>
      <c r="AF687" s="37" t="s">
        <v>90</v>
      </c>
      <c r="AG687" s="37" t="s">
        <v>6691</v>
      </c>
      <c r="AH687" s="37" t="s">
        <v>6692</v>
      </c>
      <c r="AI687" s="37"/>
      <c r="AJ687" s="37" t="s">
        <v>6712</v>
      </c>
      <c r="AK687" s="37" t="s">
        <v>2059</v>
      </c>
      <c r="AL687" s="37" t="str">
        <f>_xlfn.XLOOKUP(Table13[[#This Row],[Rabat Indywidualny]],'PC2 code'!A:A,'PC2 code'!B:B,0)</f>
        <v>00</v>
      </c>
    </row>
    <row r="688" spans="1:38" ht="15.75" customHeight="1" x14ac:dyDescent="0.35">
      <c r="A688" s="73" t="s">
        <v>5911</v>
      </c>
      <c r="B688" s="73" t="str">
        <f>TEXT(Table13[[#This Row],[Kod EAN 
(Sku)]],"0000000000000")</f>
        <v>3086123774445</v>
      </c>
      <c r="C688" s="78" t="str">
        <f>IF(AND(Table13[[#This Row],[Kod EAN 
(Szt)]]&lt;&gt;0,Table13[[#This Row],[Kod EAN 
(Szt)]]&lt;&gt;"0"),TEXT(Table13[[#This Row],[Kod EAN 
(Szt)]],"0000000000000"),"")</f>
        <v/>
      </c>
      <c r="D688" s="79" t="s">
        <v>6193</v>
      </c>
      <c r="E688" s="27" t="s">
        <v>13</v>
      </c>
      <c r="F688" s="28" t="s">
        <v>2224</v>
      </c>
      <c r="G688" s="29"/>
      <c r="H688" s="66">
        <v>21.12</v>
      </c>
      <c r="I688" s="67"/>
      <c r="J688" s="51">
        <f>Table13[[#This Row],[Cena Netto]]*(1-Table13[[#This Row],[Rabat Długoterminowy]])</f>
        <v>21.12</v>
      </c>
      <c r="K688" s="80">
        <f>IF(TRIM($D$8)='Payment Term'!A$1,1-(1-$D$9)*(1-2%),$D$9)</f>
        <v>0.25</v>
      </c>
      <c r="L688" s="35"/>
      <c r="M688" s="81">
        <f>1-(1-Table13[[#This Row],[Rabat Długoterminowy]])*(1-Table13[[#This Row],[Dodatkowy rabat kwartału (składany)]])</f>
        <v>0</v>
      </c>
      <c r="N688" s="52">
        <v>0</v>
      </c>
      <c r="O688" s="31">
        <f>ROUND(Table13[[#This Row],[Cena Netto Po Rabacie Długoterminowym]]*(1-Table13[[#This Row],[Rabat Podstawowy]])*(1-Table13[[#This Row],[Dodatkowy rabat kwartału (składany)]])*(1-Table13[[#This Row],[Rabat Indywidualny]]),2)</f>
        <v>15.84</v>
      </c>
      <c r="P688" s="31">
        <f>Table13[[#This Row],[Сena SKU Po Wszystkich Rabatach]]/Table13[[#This Row],[Szt/
Opak.]]</f>
        <v>5.28</v>
      </c>
      <c r="Q688" s="94" t="s">
        <v>6203</v>
      </c>
      <c r="R688" s="36" t="s">
        <v>2440</v>
      </c>
      <c r="S688" s="91">
        <f>IF(ISERROR(Table13[[#This Row],[W Inner]]),Table13[[#This Row],[W Outer]],IF(AND(Table13[[#This Row],[W Inner]]&gt;0,Table13[[#This Row],[W Inner]]&lt;&gt;"0"),Table13[[#This Row],[W Inner]],Table13[[#This Row],[W Outer]]))</f>
        <v>10</v>
      </c>
      <c r="T688" s="86"/>
      <c r="U68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8" s="49">
        <f>IF(Table13[[#This Row],[Zamówienie - Ilosc SKU '[Szt']]]=0,0,MOD(Table13[[#This Row],[Zamówienie - Ilosc SKU '[Szt']]],Table13[[#This Row],[Min. Ilość Zam. Sku]])-0.5)</f>
        <v>0</v>
      </c>
      <c r="W688" s="31">
        <f>Table13[[#This Row],[Сena SKU Po Wszystkich Rabatach]]*U688</f>
        <v>0</v>
      </c>
      <c r="X688" s="33" t="str">
        <f>IF(Table13[[#This Row],[Zamówienie - Ilosc SKU '[Szt']]]=0,"Niezamówione produkty","Zamówione produkty")</f>
        <v>Niezamówione produkty</v>
      </c>
      <c r="Y688" s="34" t="s">
        <v>90</v>
      </c>
      <c r="Z688" s="34">
        <v>10</v>
      </c>
      <c r="AA688" s="34">
        <v>150</v>
      </c>
      <c r="AB688" s="34">
        <v>1050</v>
      </c>
      <c r="AC688" s="34">
        <f>+Table13[[#This Row],[Na Palecie]]/Table13[[#This Row],[W Outer]]</f>
        <v>105</v>
      </c>
      <c r="AD688" s="34">
        <f>+Table13[[#This Row],[Na Palecie]]/Table13[[#This Row],[Na 
Warstwie]]</f>
        <v>7</v>
      </c>
      <c r="AE688" s="37" t="s">
        <v>6315</v>
      </c>
      <c r="AF688" s="37" t="s">
        <v>90</v>
      </c>
      <c r="AG688" s="37" t="s">
        <v>6693</v>
      </c>
      <c r="AH688" s="37" t="s">
        <v>6694</v>
      </c>
      <c r="AI688" s="37"/>
      <c r="AJ688" s="37" t="s">
        <v>6712</v>
      </c>
      <c r="AK688" s="37" t="s">
        <v>2026</v>
      </c>
      <c r="AL688" s="37" t="str">
        <f>_xlfn.XLOOKUP(Table13[[#This Row],[Rabat Indywidualny]],'PC2 code'!A:A,'PC2 code'!B:B,0)</f>
        <v>00</v>
      </c>
    </row>
    <row r="689" spans="1:38" ht="15.75" customHeight="1" x14ac:dyDescent="0.35">
      <c r="A689" s="73" t="s">
        <v>5912</v>
      </c>
      <c r="B689" s="73" t="str">
        <f>TEXT(Table13[[#This Row],[Kod EAN 
(Sku)]],"0000000000000")</f>
        <v>3086123680227</v>
      </c>
      <c r="C689" s="78" t="str">
        <f>IF(AND(Table13[[#This Row],[Kod EAN 
(Szt)]]&lt;&gt;0,Table13[[#This Row],[Kod EAN 
(Szt)]]&lt;&gt;"0"),TEXT(Table13[[#This Row],[Kod EAN 
(Szt)]],"0000000000000"),"")</f>
        <v/>
      </c>
      <c r="D689" s="79" t="s">
        <v>2231</v>
      </c>
      <c r="E689" s="27" t="s">
        <v>13</v>
      </c>
      <c r="F689" s="28" t="s">
        <v>2224</v>
      </c>
      <c r="G689" s="29"/>
      <c r="H689" s="66">
        <v>24.11</v>
      </c>
      <c r="I689" s="67"/>
      <c r="J689" s="51">
        <f>Table13[[#This Row],[Cena Netto]]*(1-Table13[[#This Row],[Rabat Długoterminowy]])</f>
        <v>24.11</v>
      </c>
      <c r="K689" s="80">
        <f>IF(TRIM($D$8)='Payment Term'!A$1,1-(1-$D$9)*(1-2%),$D$9)</f>
        <v>0.25</v>
      </c>
      <c r="L689" s="35"/>
      <c r="M689" s="81">
        <f>1-(1-Table13[[#This Row],[Rabat Długoterminowy]])*(1-Table13[[#This Row],[Dodatkowy rabat kwartału (składany)]])</f>
        <v>0</v>
      </c>
      <c r="N689" s="52">
        <v>0</v>
      </c>
      <c r="O689" s="31">
        <f>ROUND(Table13[[#This Row],[Cena Netto Po Rabacie Długoterminowym]]*(1-Table13[[#This Row],[Rabat Podstawowy]])*(1-Table13[[#This Row],[Dodatkowy rabat kwartału (składany)]])*(1-Table13[[#This Row],[Rabat Indywidualny]]),2)</f>
        <v>18.079999999999998</v>
      </c>
      <c r="P689" s="31">
        <f>Table13[[#This Row],[Сena SKU Po Wszystkich Rabatach]]/Table13[[#This Row],[Szt/
Opak.]]</f>
        <v>9.0399999999999991</v>
      </c>
      <c r="Q689" s="94" t="s">
        <v>6205</v>
      </c>
      <c r="R689" s="36" t="s">
        <v>2440</v>
      </c>
      <c r="S689" s="91">
        <f>IF(ISERROR(Table13[[#This Row],[W Inner]]),Table13[[#This Row],[W Outer]],IF(AND(Table13[[#This Row],[W Inner]]&gt;0,Table13[[#This Row],[W Inner]]&lt;&gt;"0"),Table13[[#This Row],[W Inner]],Table13[[#This Row],[W Outer]]))</f>
        <v>10</v>
      </c>
      <c r="T689" s="86"/>
      <c r="U68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89" s="49">
        <f>IF(Table13[[#This Row],[Zamówienie - Ilosc SKU '[Szt']]]=0,0,MOD(Table13[[#This Row],[Zamówienie - Ilosc SKU '[Szt']]],Table13[[#This Row],[Min. Ilość Zam. Sku]])-0.5)</f>
        <v>0</v>
      </c>
      <c r="W689" s="31">
        <f>Table13[[#This Row],[Сena SKU Po Wszystkich Rabatach]]*U689</f>
        <v>0</v>
      </c>
      <c r="X689" s="33" t="str">
        <f>IF(Table13[[#This Row],[Zamówienie - Ilosc SKU '[Szt']]]=0,"Niezamówione produkty","Zamówione produkty")</f>
        <v>Niezamówione produkty</v>
      </c>
      <c r="Y689" s="34" t="s">
        <v>90</v>
      </c>
      <c r="Z689" s="34">
        <v>10</v>
      </c>
      <c r="AA689" s="34">
        <v>150</v>
      </c>
      <c r="AB689" s="34">
        <v>1050</v>
      </c>
      <c r="AC689" s="34">
        <f>+Table13[[#This Row],[Na Palecie]]/Table13[[#This Row],[W Outer]]</f>
        <v>105</v>
      </c>
      <c r="AD689" s="34">
        <f>+Table13[[#This Row],[Na Palecie]]/Table13[[#This Row],[Na 
Warstwie]]</f>
        <v>7</v>
      </c>
      <c r="AE689" s="37" t="s">
        <v>2232</v>
      </c>
      <c r="AF689" s="37" t="s">
        <v>90</v>
      </c>
      <c r="AG689" s="37" t="s">
        <v>2233</v>
      </c>
      <c r="AH689" s="37" t="s">
        <v>2234</v>
      </c>
      <c r="AI689" s="37"/>
      <c r="AJ689" s="37" t="s">
        <v>6712</v>
      </c>
      <c r="AK689" s="37" t="s">
        <v>2026</v>
      </c>
      <c r="AL689" s="37" t="str">
        <f>_xlfn.XLOOKUP(Table13[[#This Row],[Rabat Indywidualny]],'PC2 code'!A:A,'PC2 code'!B:B,0)</f>
        <v>00</v>
      </c>
    </row>
    <row r="690" spans="1:38" ht="15.75" customHeight="1" x14ac:dyDescent="0.35">
      <c r="A690" s="73" t="s">
        <v>5913</v>
      </c>
      <c r="B690" s="73" t="str">
        <f>TEXT(Table13[[#This Row],[Kod EAN 
(Sku)]],"0000000000000")</f>
        <v>3086123680180</v>
      </c>
      <c r="C690" s="78" t="str">
        <f>IF(AND(Table13[[#This Row],[Kod EAN 
(Szt)]]&lt;&gt;0,Table13[[#This Row],[Kod EAN 
(Szt)]]&lt;&gt;"0"),TEXT(Table13[[#This Row],[Kod EAN 
(Szt)]],"0000000000000"),"")</f>
        <v/>
      </c>
      <c r="D690" s="79" t="s">
        <v>2235</v>
      </c>
      <c r="E690" s="27" t="s">
        <v>13</v>
      </c>
      <c r="F690" s="28" t="s">
        <v>2224</v>
      </c>
      <c r="G690" s="29"/>
      <c r="H690" s="66">
        <v>34.14</v>
      </c>
      <c r="I690" s="67"/>
      <c r="J690" s="51">
        <f>Table13[[#This Row],[Cena Netto]]*(1-Table13[[#This Row],[Rabat Długoterminowy]])</f>
        <v>34.14</v>
      </c>
      <c r="K690" s="80">
        <f>IF(TRIM($D$8)='Payment Term'!A$1,1-(1-$D$9)*(1-2%),$D$9)</f>
        <v>0.25</v>
      </c>
      <c r="L690" s="35"/>
      <c r="M690" s="81">
        <f>1-(1-Table13[[#This Row],[Rabat Długoterminowy]])*(1-Table13[[#This Row],[Dodatkowy rabat kwartału (składany)]])</f>
        <v>0</v>
      </c>
      <c r="N690" s="52">
        <v>0</v>
      </c>
      <c r="O690" s="31">
        <f>ROUND(Table13[[#This Row],[Cena Netto Po Rabacie Długoterminowym]]*(1-Table13[[#This Row],[Rabat Podstawowy]])*(1-Table13[[#This Row],[Dodatkowy rabat kwartału (składany)]])*(1-Table13[[#This Row],[Rabat Indywidualny]]),2)</f>
        <v>25.61</v>
      </c>
      <c r="P690" s="31">
        <f>Table13[[#This Row],[Сena SKU Po Wszystkich Rabatach]]/Table13[[#This Row],[Szt/
Opak.]]</f>
        <v>6.4024999999999999</v>
      </c>
      <c r="Q690" s="94" t="s">
        <v>6198</v>
      </c>
      <c r="R690" s="36" t="s">
        <v>6204</v>
      </c>
      <c r="S690" s="91" t="str">
        <f>IF(ISERROR(Table13[[#This Row],[W Inner]]),Table13[[#This Row],[W Outer]],IF(AND(Table13[[#This Row],[W Inner]]&gt;0,Table13[[#This Row],[W Inner]]&lt;&gt;"0"),Table13[[#This Row],[W Inner]],Table13[[#This Row],[W Outer]]))</f>
        <v>6</v>
      </c>
      <c r="T690" s="86"/>
      <c r="U69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0" s="49">
        <f>IF(Table13[[#This Row],[Zamówienie - Ilosc SKU '[Szt']]]=0,0,MOD(Table13[[#This Row],[Zamówienie - Ilosc SKU '[Szt']]],Table13[[#This Row],[Min. Ilość Zam. Sku]])-0.5)</f>
        <v>0</v>
      </c>
      <c r="W690" s="31">
        <f>Table13[[#This Row],[Сena SKU Po Wszystkich Rabatach]]*U690</f>
        <v>0</v>
      </c>
      <c r="X690" s="33" t="str">
        <f>IF(Table13[[#This Row],[Zamówienie - Ilosc SKU '[Szt']]]=0,"Niezamówione produkty","Zamówione produkty")</f>
        <v>Niezamówione produkty</v>
      </c>
      <c r="Y690" s="34" t="s">
        <v>6204</v>
      </c>
      <c r="Z690" s="34">
        <v>24</v>
      </c>
      <c r="AA690" s="34">
        <v>360</v>
      </c>
      <c r="AB690" s="34">
        <v>2880</v>
      </c>
      <c r="AC690" s="34">
        <f>+Table13[[#This Row],[Na Palecie]]/Table13[[#This Row],[W Outer]]</f>
        <v>120</v>
      </c>
      <c r="AD690" s="34">
        <f>+Table13[[#This Row],[Na Palecie]]/Table13[[#This Row],[Na 
Warstwie]]</f>
        <v>8</v>
      </c>
      <c r="AE690" s="37" t="s">
        <v>2236</v>
      </c>
      <c r="AF690" s="37" t="s">
        <v>90</v>
      </c>
      <c r="AG690" s="37" t="s">
        <v>2237</v>
      </c>
      <c r="AH690" s="37" t="s">
        <v>2238</v>
      </c>
      <c r="AI690" s="37"/>
      <c r="AJ690" s="37" t="s">
        <v>6712</v>
      </c>
      <c r="AK690" s="37" t="s">
        <v>2005</v>
      </c>
      <c r="AL690" s="37" t="str">
        <f>_xlfn.XLOOKUP(Table13[[#This Row],[Rabat Indywidualny]],'PC2 code'!A:A,'PC2 code'!B:B,0)</f>
        <v>00</v>
      </c>
    </row>
    <row r="691" spans="1:38" ht="15.75" customHeight="1" x14ac:dyDescent="0.35">
      <c r="A691" s="73" t="s">
        <v>5914</v>
      </c>
      <c r="B691" s="73" t="str">
        <f>TEXT(Table13[[#This Row],[Kod EAN 
(Sku)]],"0000000000000")</f>
        <v>3086123680210</v>
      </c>
      <c r="C691" s="78" t="str">
        <f>IF(AND(Table13[[#This Row],[Kod EAN 
(Szt)]]&lt;&gt;0,Table13[[#This Row],[Kod EAN 
(Szt)]]&lt;&gt;"0"),TEXT(Table13[[#This Row],[Kod EAN 
(Szt)]],"0000000000000"),"")</f>
        <v/>
      </c>
      <c r="D691" s="79" t="s">
        <v>2239</v>
      </c>
      <c r="E691" s="27" t="s">
        <v>13</v>
      </c>
      <c r="F691" s="28" t="s">
        <v>2224</v>
      </c>
      <c r="G691" s="29"/>
      <c r="H691" s="66">
        <v>58.05</v>
      </c>
      <c r="I691" s="67"/>
      <c r="J691" s="51">
        <f>Table13[[#This Row],[Cena Netto]]*(1-Table13[[#This Row],[Rabat Długoterminowy]])</f>
        <v>58.05</v>
      </c>
      <c r="K691" s="80">
        <f>IF(TRIM($D$8)='Payment Term'!A$1,1-(1-$D$9)*(1-2%),$D$9)</f>
        <v>0.25</v>
      </c>
      <c r="L691" s="35"/>
      <c r="M691" s="81">
        <f>1-(1-Table13[[#This Row],[Rabat Długoterminowy]])*(1-Table13[[#This Row],[Dodatkowy rabat kwartału (składany)]])</f>
        <v>0</v>
      </c>
      <c r="N691" s="52">
        <v>0</v>
      </c>
      <c r="O691" s="31">
        <f>ROUND(Table13[[#This Row],[Cena Netto Po Rabacie Długoterminowym]]*(1-Table13[[#This Row],[Rabat Podstawowy]])*(1-Table13[[#This Row],[Dodatkowy rabat kwartału (składany)]])*(1-Table13[[#This Row],[Rabat Indywidualny]]),2)</f>
        <v>43.54</v>
      </c>
      <c r="P691" s="31">
        <f>Table13[[#This Row],[Сena SKU Po Wszystkich Rabatach]]/Table13[[#This Row],[Szt/
Opak.]]</f>
        <v>5.4424999999999999</v>
      </c>
      <c r="Q691" s="94" t="s">
        <v>6199</v>
      </c>
      <c r="R691" s="36" t="s">
        <v>2448</v>
      </c>
      <c r="S691" s="91">
        <f>IF(ISERROR(Table13[[#This Row],[W Inner]]),Table13[[#This Row],[W Outer]],IF(AND(Table13[[#This Row],[W Inner]]&gt;0,Table13[[#This Row],[W Inner]]&lt;&gt;"0"),Table13[[#This Row],[W Inner]],Table13[[#This Row],[W Outer]]))</f>
        <v>14</v>
      </c>
      <c r="T691" s="86"/>
      <c r="U69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1" s="49">
        <f>IF(Table13[[#This Row],[Zamówienie - Ilosc SKU '[Szt']]]=0,0,MOD(Table13[[#This Row],[Zamówienie - Ilosc SKU '[Szt']]],Table13[[#This Row],[Min. Ilość Zam. Sku]])-0.5)</f>
        <v>0</v>
      </c>
      <c r="W691" s="31">
        <f>Table13[[#This Row],[Сena SKU Po Wszystkich Rabatach]]*U691</f>
        <v>0</v>
      </c>
      <c r="X691" s="33" t="str">
        <f>IF(Table13[[#This Row],[Zamówienie - Ilosc SKU '[Szt']]]=0,"Niezamówione produkty","Zamówione produkty")</f>
        <v>Niezamówione produkty</v>
      </c>
      <c r="Y691" s="34" t="s">
        <v>90</v>
      </c>
      <c r="Z691" s="34">
        <v>14</v>
      </c>
      <c r="AA691" s="34">
        <v>392</v>
      </c>
      <c r="AB691" s="34">
        <v>3136</v>
      </c>
      <c r="AC691" s="34">
        <f>+Table13[[#This Row],[Na Palecie]]/Table13[[#This Row],[W Outer]]</f>
        <v>224</v>
      </c>
      <c r="AD691" s="34">
        <f>+Table13[[#This Row],[Na Palecie]]/Table13[[#This Row],[Na 
Warstwie]]</f>
        <v>8</v>
      </c>
      <c r="AE691" s="37" t="s">
        <v>2240</v>
      </c>
      <c r="AF691" s="37" t="s">
        <v>90</v>
      </c>
      <c r="AG691" s="37" t="s">
        <v>2241</v>
      </c>
      <c r="AH691" s="37" t="s">
        <v>2242</v>
      </c>
      <c r="AI691" s="37"/>
      <c r="AJ691" s="37" t="s">
        <v>6712</v>
      </c>
      <c r="AK691" s="37" t="s">
        <v>2005</v>
      </c>
      <c r="AL691" s="37" t="str">
        <f>_xlfn.XLOOKUP(Table13[[#This Row],[Rabat Indywidualny]],'PC2 code'!A:A,'PC2 code'!B:B,0)</f>
        <v>00</v>
      </c>
    </row>
    <row r="692" spans="1:38" ht="15.75" customHeight="1" x14ac:dyDescent="0.35">
      <c r="A692" s="73" t="s">
        <v>5915</v>
      </c>
      <c r="B692" s="73" t="str">
        <f>TEXT(Table13[[#This Row],[Kod EAN 
(Sku)]],"0000000000000")</f>
        <v>3086123680234</v>
      </c>
      <c r="C692" s="78" t="str">
        <f>IF(AND(Table13[[#This Row],[Kod EAN 
(Szt)]]&lt;&gt;0,Table13[[#This Row],[Kod EAN 
(Szt)]]&lt;&gt;"0"),TEXT(Table13[[#This Row],[Kod EAN 
(Szt)]],"0000000000000"),"")</f>
        <v/>
      </c>
      <c r="D692" s="79" t="s">
        <v>2243</v>
      </c>
      <c r="E692" s="27" t="s">
        <v>13</v>
      </c>
      <c r="F692" s="28" t="s">
        <v>2224</v>
      </c>
      <c r="G692" s="29"/>
      <c r="H692" s="66">
        <v>77.38</v>
      </c>
      <c r="I692" s="67"/>
      <c r="J692" s="51">
        <f>Table13[[#This Row],[Cena Netto]]*(1-Table13[[#This Row],[Rabat Długoterminowy]])</f>
        <v>77.38</v>
      </c>
      <c r="K692" s="80">
        <f>IF(TRIM($D$8)='Payment Term'!A$1,1-(1-$D$9)*(1-2%),$D$9)</f>
        <v>0.25</v>
      </c>
      <c r="L692" s="35"/>
      <c r="M692" s="81">
        <f>1-(1-Table13[[#This Row],[Rabat Długoterminowy]])*(1-Table13[[#This Row],[Dodatkowy rabat kwartału (składany)]])</f>
        <v>0</v>
      </c>
      <c r="N692" s="52">
        <v>0</v>
      </c>
      <c r="O692" s="31">
        <f>ROUND(Table13[[#This Row],[Cena Netto Po Rabacie Długoterminowym]]*(1-Table13[[#This Row],[Rabat Podstawowy]])*(1-Table13[[#This Row],[Dodatkowy rabat kwartału (składany)]])*(1-Table13[[#This Row],[Rabat Indywidualny]]),2)</f>
        <v>58.04</v>
      </c>
      <c r="P692" s="31">
        <f>Table13[[#This Row],[Сena SKU Po Wszystkich Rabatach]]/Table13[[#This Row],[Szt/
Opak.]]</f>
        <v>5.8040000000000003</v>
      </c>
      <c r="Q692" s="94" t="s">
        <v>2440</v>
      </c>
      <c r="R692" s="36" t="s">
        <v>2460</v>
      </c>
      <c r="S692" s="91">
        <f>IF(ISERROR(Table13[[#This Row],[W Inner]]),Table13[[#This Row],[W Outer]],IF(AND(Table13[[#This Row],[W Inner]]&gt;0,Table13[[#This Row],[W Inner]]&lt;&gt;"0"),Table13[[#This Row],[W Inner]],Table13[[#This Row],[W Outer]]))</f>
        <v>20</v>
      </c>
      <c r="T692" s="86"/>
      <c r="U69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2" s="49">
        <f>IF(Table13[[#This Row],[Zamówienie - Ilosc SKU '[Szt']]]=0,0,MOD(Table13[[#This Row],[Zamówienie - Ilosc SKU '[Szt']]],Table13[[#This Row],[Min. Ilość Zam. Sku]])-0.5)</f>
        <v>0</v>
      </c>
      <c r="W692" s="31">
        <f>Table13[[#This Row],[Сena SKU Po Wszystkich Rabatach]]*U692</f>
        <v>0</v>
      </c>
      <c r="X692" s="33" t="str">
        <f>IF(Table13[[#This Row],[Zamówienie - Ilosc SKU '[Szt']]]=0,"Niezamówione produkty","Zamówione produkty")</f>
        <v>Niezamówione produkty</v>
      </c>
      <c r="Y692" s="34" t="s">
        <v>90</v>
      </c>
      <c r="Z692" s="34">
        <v>20</v>
      </c>
      <c r="AA692" s="34">
        <v>240</v>
      </c>
      <c r="AB692" s="34">
        <v>1440</v>
      </c>
      <c r="AC692" s="34">
        <f>+Table13[[#This Row],[Na Palecie]]/Table13[[#This Row],[W Outer]]</f>
        <v>72</v>
      </c>
      <c r="AD692" s="34">
        <f>+Table13[[#This Row],[Na Palecie]]/Table13[[#This Row],[Na 
Warstwie]]</f>
        <v>6</v>
      </c>
      <c r="AE692" s="37" t="s">
        <v>2244</v>
      </c>
      <c r="AF692" s="37" t="s">
        <v>90</v>
      </c>
      <c r="AG692" s="37" t="s">
        <v>2245</v>
      </c>
      <c r="AH692" s="37" t="s">
        <v>2246</v>
      </c>
      <c r="AI692" s="37"/>
      <c r="AJ692" s="37" t="s">
        <v>6712</v>
      </c>
      <c r="AK692" s="37" t="s">
        <v>2005</v>
      </c>
      <c r="AL692" s="37" t="str">
        <f>_xlfn.XLOOKUP(Table13[[#This Row],[Rabat Indywidualny]],'PC2 code'!A:A,'PC2 code'!B:B,0)</f>
        <v>00</v>
      </c>
    </row>
    <row r="693" spans="1:38" ht="15.75" customHeight="1" x14ac:dyDescent="0.35">
      <c r="A693" s="73" t="s">
        <v>5916</v>
      </c>
      <c r="B693" s="73" t="str">
        <f>TEXT(Table13[[#This Row],[Kod EAN 
(Sku)]],"0000000000000")</f>
        <v>3086123644908</v>
      </c>
      <c r="C693" s="78" t="str">
        <f>IF(AND(Table13[[#This Row],[Kod EAN 
(Szt)]]&lt;&gt;0,Table13[[#This Row],[Kod EAN 
(Szt)]]&lt;&gt;"0"),TEXT(Table13[[#This Row],[Kod EAN 
(Szt)]],"0000000000000"),"")</f>
        <v/>
      </c>
      <c r="D693" s="79" t="s">
        <v>2247</v>
      </c>
      <c r="E693" s="27" t="s">
        <v>13</v>
      </c>
      <c r="F693" s="28" t="s">
        <v>2224</v>
      </c>
      <c r="G693" s="29"/>
      <c r="H693" s="66">
        <v>19.61</v>
      </c>
      <c r="I693" s="67"/>
      <c r="J693" s="51">
        <f>Table13[[#This Row],[Cena Netto]]*(1-Table13[[#This Row],[Rabat Długoterminowy]])</f>
        <v>19.61</v>
      </c>
      <c r="K693" s="80">
        <f>IF(TRIM($D$8)='Payment Term'!A$1,1-(1-$D$9)*(1-2%),$D$9)</f>
        <v>0.25</v>
      </c>
      <c r="L693" s="35"/>
      <c r="M693" s="81">
        <f>1-(1-Table13[[#This Row],[Rabat Długoterminowy]])*(1-Table13[[#This Row],[Dodatkowy rabat kwartału (składany)]])</f>
        <v>0</v>
      </c>
      <c r="N693" s="52">
        <v>0</v>
      </c>
      <c r="O693" s="31">
        <f>ROUND(Table13[[#This Row],[Cena Netto Po Rabacie Długoterminowym]]*(1-Table13[[#This Row],[Rabat Podstawowy]])*(1-Table13[[#This Row],[Dodatkowy rabat kwartału (składany)]])*(1-Table13[[#This Row],[Rabat Indywidualny]]),2)</f>
        <v>14.71</v>
      </c>
      <c r="P693" s="31">
        <f>Table13[[#This Row],[Сena SKU Po Wszystkich Rabatach]]/Table13[[#This Row],[Szt/
Opak.]]</f>
        <v>3.6775000000000002</v>
      </c>
      <c r="Q693" s="94" t="s">
        <v>6198</v>
      </c>
      <c r="R693" s="36" t="s">
        <v>6204</v>
      </c>
      <c r="S693" s="91" t="str">
        <f>IF(ISERROR(Table13[[#This Row],[W Inner]]),Table13[[#This Row],[W Outer]],IF(AND(Table13[[#This Row],[W Inner]]&gt;0,Table13[[#This Row],[W Inner]]&lt;&gt;"0"),Table13[[#This Row],[W Inner]],Table13[[#This Row],[W Outer]]))</f>
        <v>6</v>
      </c>
      <c r="T693" s="86"/>
      <c r="U69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3" s="49">
        <f>IF(Table13[[#This Row],[Zamówienie - Ilosc SKU '[Szt']]]=0,0,MOD(Table13[[#This Row],[Zamówienie - Ilosc SKU '[Szt']]],Table13[[#This Row],[Min. Ilość Zam. Sku]])-0.5)</f>
        <v>0</v>
      </c>
      <c r="W693" s="31">
        <f>Table13[[#This Row],[Сena SKU Po Wszystkich Rabatach]]*U693</f>
        <v>0</v>
      </c>
      <c r="X693" s="33" t="str">
        <f>IF(Table13[[#This Row],[Zamówienie - Ilosc SKU '[Szt']]]=0,"Niezamówione produkty","Zamówione produkty")</f>
        <v>Niezamówione produkty</v>
      </c>
      <c r="Y693" s="34" t="s">
        <v>6204</v>
      </c>
      <c r="Z693" s="34">
        <v>24</v>
      </c>
      <c r="AA693" s="34">
        <v>360</v>
      </c>
      <c r="AB693" s="34">
        <v>2880</v>
      </c>
      <c r="AC693" s="34">
        <f>+Table13[[#This Row],[Na Palecie]]/Table13[[#This Row],[W Outer]]</f>
        <v>120</v>
      </c>
      <c r="AD693" s="34">
        <f>+Table13[[#This Row],[Na Palecie]]/Table13[[#This Row],[Na 
Warstwie]]</f>
        <v>8</v>
      </c>
      <c r="AE693" s="37" t="s">
        <v>2248</v>
      </c>
      <c r="AF693" s="37" t="s">
        <v>90</v>
      </c>
      <c r="AG693" s="37" t="s">
        <v>2249</v>
      </c>
      <c r="AH693" s="37" t="s">
        <v>2250</v>
      </c>
      <c r="AI693" s="37"/>
      <c r="AJ693" s="37" t="s">
        <v>6712</v>
      </c>
      <c r="AK693" s="37" t="s">
        <v>2005</v>
      </c>
      <c r="AL693" s="37" t="str">
        <f>_xlfn.XLOOKUP(Table13[[#This Row],[Rabat Indywidualny]],'PC2 code'!A:A,'PC2 code'!B:B,0)</f>
        <v>00</v>
      </c>
    </row>
    <row r="694" spans="1:38" ht="15.75" customHeight="1" x14ac:dyDescent="0.35">
      <c r="A694" s="73" t="s">
        <v>5917</v>
      </c>
      <c r="B694" s="73" t="str">
        <f>TEXT(Table13[[#This Row],[Kod EAN 
(Sku)]],"0000000000000")</f>
        <v>3086123644946</v>
      </c>
      <c r="C694" s="78" t="str">
        <f>IF(AND(Table13[[#This Row],[Kod EAN 
(Szt)]]&lt;&gt;0,Table13[[#This Row],[Kod EAN 
(Szt)]]&lt;&gt;"0"),TEXT(Table13[[#This Row],[Kod EAN 
(Szt)]],"0000000000000"),"")</f>
        <v/>
      </c>
      <c r="D694" s="79" t="s">
        <v>2251</v>
      </c>
      <c r="E694" s="27" t="s">
        <v>13</v>
      </c>
      <c r="F694" s="28" t="s">
        <v>2224</v>
      </c>
      <c r="G694" s="29"/>
      <c r="H694" s="66">
        <v>24.11</v>
      </c>
      <c r="I694" s="67"/>
      <c r="J694" s="51">
        <f>Table13[[#This Row],[Cena Netto]]*(1-Table13[[#This Row],[Rabat Długoterminowy]])</f>
        <v>24.11</v>
      </c>
      <c r="K694" s="80">
        <f>IF(TRIM($D$8)='Payment Term'!A$1,1-(1-$D$9)*(1-2%),$D$9)</f>
        <v>0.25</v>
      </c>
      <c r="L694" s="35"/>
      <c r="M694" s="81">
        <f>1-(1-Table13[[#This Row],[Rabat Długoterminowy]])*(1-Table13[[#This Row],[Dodatkowy rabat kwartału (składany)]])</f>
        <v>0</v>
      </c>
      <c r="N694" s="52">
        <v>0</v>
      </c>
      <c r="O694" s="31">
        <f>ROUND(Table13[[#This Row],[Cena Netto Po Rabacie Długoterminowym]]*(1-Table13[[#This Row],[Rabat Podstawowy]])*(1-Table13[[#This Row],[Dodatkowy rabat kwartału (składany)]])*(1-Table13[[#This Row],[Rabat Indywidualny]]),2)</f>
        <v>18.079999999999998</v>
      </c>
      <c r="P694" s="31">
        <f>Table13[[#This Row],[Сena SKU Po Wszystkich Rabatach]]/Table13[[#This Row],[Szt/
Opak.]]</f>
        <v>4.5199999999999996</v>
      </c>
      <c r="Q694" s="94" t="s">
        <v>6198</v>
      </c>
      <c r="R694" s="36" t="s">
        <v>2440</v>
      </c>
      <c r="S694" s="91">
        <f>IF(ISERROR(Table13[[#This Row],[W Inner]]),Table13[[#This Row],[W Outer]],IF(AND(Table13[[#This Row],[W Inner]]&gt;0,Table13[[#This Row],[W Inner]]&lt;&gt;"0"),Table13[[#This Row],[W Inner]],Table13[[#This Row],[W Outer]]))</f>
        <v>10</v>
      </c>
      <c r="T694" s="86"/>
      <c r="U69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4" s="49">
        <f>IF(Table13[[#This Row],[Zamówienie - Ilosc SKU '[Szt']]]=0,0,MOD(Table13[[#This Row],[Zamówienie - Ilosc SKU '[Szt']]],Table13[[#This Row],[Min. Ilość Zam. Sku]])-0.5)</f>
        <v>0</v>
      </c>
      <c r="W694" s="31">
        <f>Table13[[#This Row],[Сena SKU Po Wszystkich Rabatach]]*U694</f>
        <v>0</v>
      </c>
      <c r="X694" s="33" t="str">
        <f>IF(Table13[[#This Row],[Zamówienie - Ilosc SKU '[Szt']]]=0,"Niezamówione produkty","Zamówione produkty")</f>
        <v>Niezamówione produkty</v>
      </c>
      <c r="Y694" s="34" t="s">
        <v>90</v>
      </c>
      <c r="Z694" s="34">
        <v>10</v>
      </c>
      <c r="AA694" s="34">
        <v>150</v>
      </c>
      <c r="AB694" s="34">
        <v>1200</v>
      </c>
      <c r="AC694" s="34">
        <f>+Table13[[#This Row],[Na Palecie]]/Table13[[#This Row],[W Outer]]</f>
        <v>120</v>
      </c>
      <c r="AD694" s="34">
        <f>+Table13[[#This Row],[Na Palecie]]/Table13[[#This Row],[Na 
Warstwie]]</f>
        <v>8</v>
      </c>
      <c r="AE694" s="37" t="s">
        <v>2252</v>
      </c>
      <c r="AF694" s="37" t="s">
        <v>90</v>
      </c>
      <c r="AG694" s="37" t="s">
        <v>2253</v>
      </c>
      <c r="AH694" s="37" t="s">
        <v>2254</v>
      </c>
      <c r="AI694" s="37"/>
      <c r="AJ694" s="37" t="s">
        <v>6712</v>
      </c>
      <c r="AK694" s="37" t="s">
        <v>2005</v>
      </c>
      <c r="AL694" s="37" t="str">
        <f>_xlfn.XLOOKUP(Table13[[#This Row],[Rabat Indywidualny]],'PC2 code'!A:A,'PC2 code'!B:B,0)</f>
        <v>00</v>
      </c>
    </row>
    <row r="695" spans="1:38" ht="15.75" customHeight="1" x14ac:dyDescent="0.35">
      <c r="A695" s="73" t="s">
        <v>5918</v>
      </c>
      <c r="B695" s="73" t="str">
        <f>TEXT(Table13[[#This Row],[Kod EAN 
(Sku)]],"0000000000000")</f>
        <v>3086123644953</v>
      </c>
      <c r="C695" s="78" t="str">
        <f>IF(AND(Table13[[#This Row],[Kod EAN 
(Szt)]]&lt;&gt;0,Table13[[#This Row],[Kod EAN 
(Szt)]]&lt;&gt;"0"),TEXT(Table13[[#This Row],[Kod EAN 
(Szt)]],"0000000000000"),"")</f>
        <v/>
      </c>
      <c r="D695" s="79" t="s">
        <v>2255</v>
      </c>
      <c r="E695" s="27" t="s">
        <v>13</v>
      </c>
      <c r="F695" s="28" t="s">
        <v>2224</v>
      </c>
      <c r="G695" s="29"/>
      <c r="H695" s="66">
        <v>15.33</v>
      </c>
      <c r="I695" s="67"/>
      <c r="J695" s="51">
        <f>Table13[[#This Row],[Cena Netto]]*(1-Table13[[#This Row],[Rabat Długoterminowy]])</f>
        <v>15.33</v>
      </c>
      <c r="K695" s="80">
        <f>IF(TRIM($D$8)='Payment Term'!A$1,1-(1-$D$9)*(1-2%),$D$9)</f>
        <v>0.25</v>
      </c>
      <c r="L695" s="35"/>
      <c r="M695" s="81">
        <f>1-(1-Table13[[#This Row],[Rabat Długoterminowy]])*(1-Table13[[#This Row],[Dodatkowy rabat kwartału (składany)]])</f>
        <v>0</v>
      </c>
      <c r="N695" s="52">
        <v>0</v>
      </c>
      <c r="O695" s="31">
        <f>ROUND(Table13[[#This Row],[Cena Netto Po Rabacie Długoterminowym]]*(1-Table13[[#This Row],[Rabat Podstawowy]])*(1-Table13[[#This Row],[Dodatkowy rabat kwartału (składany)]])*(1-Table13[[#This Row],[Rabat Indywidualny]]),2)</f>
        <v>11.5</v>
      </c>
      <c r="P695" s="31">
        <f>Table13[[#This Row],[Сena SKU Po Wszystkich Rabatach]]/Table13[[#This Row],[Szt/
Opak.]]</f>
        <v>5.75</v>
      </c>
      <c r="Q695" s="94" t="s">
        <v>6205</v>
      </c>
      <c r="R695" s="36" t="s">
        <v>2440</v>
      </c>
      <c r="S695" s="91">
        <f>IF(ISERROR(Table13[[#This Row],[W Inner]]),Table13[[#This Row],[W Outer]],IF(AND(Table13[[#This Row],[W Inner]]&gt;0,Table13[[#This Row],[W Inner]]&lt;&gt;"0"),Table13[[#This Row],[W Inner]],Table13[[#This Row],[W Outer]]))</f>
        <v>10</v>
      </c>
      <c r="T695" s="86"/>
      <c r="U69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5" s="49">
        <f>IF(Table13[[#This Row],[Zamówienie - Ilosc SKU '[Szt']]]=0,0,MOD(Table13[[#This Row],[Zamówienie - Ilosc SKU '[Szt']]],Table13[[#This Row],[Min. Ilość Zam. Sku]])-0.5)</f>
        <v>0</v>
      </c>
      <c r="W695" s="31">
        <f>Table13[[#This Row],[Сena SKU Po Wszystkich Rabatach]]*U695</f>
        <v>0</v>
      </c>
      <c r="X695" s="33" t="str">
        <f>IF(Table13[[#This Row],[Zamówienie - Ilosc SKU '[Szt']]]=0,"Niezamówione produkty","Zamówione produkty")</f>
        <v>Niezamówione produkty</v>
      </c>
      <c r="Y695" s="34" t="s">
        <v>90</v>
      </c>
      <c r="Z695" s="34">
        <v>10</v>
      </c>
      <c r="AA695" s="34">
        <v>150</v>
      </c>
      <c r="AB695" s="34">
        <v>1200</v>
      </c>
      <c r="AC695" s="34">
        <f>+Table13[[#This Row],[Na Palecie]]/Table13[[#This Row],[W Outer]]</f>
        <v>120</v>
      </c>
      <c r="AD695" s="34">
        <f>+Table13[[#This Row],[Na Palecie]]/Table13[[#This Row],[Na 
Warstwie]]</f>
        <v>8</v>
      </c>
      <c r="AE695" s="37" t="s">
        <v>2256</v>
      </c>
      <c r="AF695" s="37" t="s">
        <v>90</v>
      </c>
      <c r="AG695" s="37" t="s">
        <v>2257</v>
      </c>
      <c r="AH695" s="37" t="s">
        <v>2258</v>
      </c>
      <c r="AI695" s="37"/>
      <c r="AJ695" s="37" t="s">
        <v>6712</v>
      </c>
      <c r="AK695" s="37" t="s">
        <v>2005</v>
      </c>
      <c r="AL695" s="37" t="str">
        <f>_xlfn.XLOOKUP(Table13[[#This Row],[Rabat Indywidualny]],'PC2 code'!A:A,'PC2 code'!B:B,0)</f>
        <v>00</v>
      </c>
    </row>
    <row r="696" spans="1:38" ht="15.75" customHeight="1" x14ac:dyDescent="0.35">
      <c r="A696" s="73" t="s">
        <v>5919</v>
      </c>
      <c r="B696" s="73" t="str">
        <f>TEXT(Table13[[#This Row],[Kod EAN 
(Sku)]],"0000000000000")</f>
        <v>3086123644915</v>
      </c>
      <c r="C696" s="78" t="str">
        <f>IF(AND(Table13[[#This Row],[Kod EAN 
(Szt)]]&lt;&gt;0,Table13[[#This Row],[Kod EAN 
(Szt)]]&lt;&gt;"0"),TEXT(Table13[[#This Row],[Kod EAN 
(Szt)]],"0000000000000"),"")</f>
        <v/>
      </c>
      <c r="D696" s="79" t="s">
        <v>2259</v>
      </c>
      <c r="E696" s="27" t="s">
        <v>13</v>
      </c>
      <c r="F696" s="28" t="s">
        <v>2224</v>
      </c>
      <c r="G696" s="29"/>
      <c r="H696" s="66">
        <v>24.62</v>
      </c>
      <c r="I696" s="67"/>
      <c r="J696" s="51">
        <f>Table13[[#This Row],[Cena Netto]]*(1-Table13[[#This Row],[Rabat Długoterminowy]])</f>
        <v>24.62</v>
      </c>
      <c r="K696" s="80">
        <f>IF(TRIM($D$8)='Payment Term'!A$1,1-(1-$D$9)*(1-2%),$D$9)</f>
        <v>0.25</v>
      </c>
      <c r="L696" s="35"/>
      <c r="M696" s="81">
        <f>1-(1-Table13[[#This Row],[Rabat Długoterminowy]])*(1-Table13[[#This Row],[Dodatkowy rabat kwartału (składany)]])</f>
        <v>0</v>
      </c>
      <c r="N696" s="52">
        <v>0</v>
      </c>
      <c r="O696" s="31">
        <f>ROUND(Table13[[#This Row],[Cena Netto Po Rabacie Długoterminowym]]*(1-Table13[[#This Row],[Rabat Podstawowy]])*(1-Table13[[#This Row],[Dodatkowy rabat kwartału (składany)]])*(1-Table13[[#This Row],[Rabat Indywidualny]]),2)</f>
        <v>18.47</v>
      </c>
      <c r="P696" s="31">
        <f>Table13[[#This Row],[Сena SKU Po Wszystkich Rabatach]]/Table13[[#This Row],[Szt/
Opak.]]</f>
        <v>4.6174999999999997</v>
      </c>
      <c r="Q696" s="94" t="s">
        <v>6198</v>
      </c>
      <c r="R696" s="36" t="s">
        <v>6204</v>
      </c>
      <c r="S696" s="91" t="str">
        <f>IF(ISERROR(Table13[[#This Row],[W Inner]]),Table13[[#This Row],[W Outer]],IF(AND(Table13[[#This Row],[W Inner]]&gt;0,Table13[[#This Row],[W Inner]]&lt;&gt;"0"),Table13[[#This Row],[W Inner]],Table13[[#This Row],[W Outer]]))</f>
        <v>6</v>
      </c>
      <c r="T696" s="86"/>
      <c r="U69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6" s="49">
        <f>IF(Table13[[#This Row],[Zamówienie - Ilosc SKU '[Szt']]]=0,0,MOD(Table13[[#This Row],[Zamówienie - Ilosc SKU '[Szt']]],Table13[[#This Row],[Min. Ilość Zam. Sku]])-0.5)</f>
        <v>0</v>
      </c>
      <c r="W696" s="31">
        <f>Table13[[#This Row],[Сena SKU Po Wszystkich Rabatach]]*U696</f>
        <v>0</v>
      </c>
      <c r="X696" s="33" t="str">
        <f>IF(Table13[[#This Row],[Zamówienie - Ilosc SKU '[Szt']]]=0,"Niezamówione produkty","Zamówione produkty")</f>
        <v>Niezamówione produkty</v>
      </c>
      <c r="Y696" s="34" t="s">
        <v>6204</v>
      </c>
      <c r="Z696" s="34">
        <v>24</v>
      </c>
      <c r="AA696" s="34">
        <v>360</v>
      </c>
      <c r="AB696" s="34">
        <v>2880</v>
      </c>
      <c r="AC696" s="34">
        <f>+Table13[[#This Row],[Na Palecie]]/Table13[[#This Row],[W Outer]]</f>
        <v>120</v>
      </c>
      <c r="AD696" s="34">
        <f>+Table13[[#This Row],[Na Palecie]]/Table13[[#This Row],[Na 
Warstwie]]</f>
        <v>8</v>
      </c>
      <c r="AE696" s="37" t="s">
        <v>2260</v>
      </c>
      <c r="AF696" s="37" t="s">
        <v>90</v>
      </c>
      <c r="AG696" s="37" t="s">
        <v>2261</v>
      </c>
      <c r="AH696" s="37" t="s">
        <v>2262</v>
      </c>
      <c r="AI696" s="37"/>
      <c r="AJ696" s="37" t="s">
        <v>6712</v>
      </c>
      <c r="AK696" s="37" t="s">
        <v>2005</v>
      </c>
      <c r="AL696" s="37" t="str">
        <f>_xlfn.XLOOKUP(Table13[[#This Row],[Rabat Indywidualny]],'PC2 code'!A:A,'PC2 code'!B:B,0)</f>
        <v>00</v>
      </c>
    </row>
    <row r="697" spans="1:38" ht="15.75" customHeight="1" x14ac:dyDescent="0.35">
      <c r="A697" s="73" t="s">
        <v>5920</v>
      </c>
      <c r="B697" s="73" t="str">
        <f>TEXT(Table13[[#This Row],[Kod EAN 
(Sku)]],"0000000000000")</f>
        <v>3086123669048</v>
      </c>
      <c r="C697" s="78" t="str">
        <f>IF(AND(Table13[[#This Row],[Kod EAN 
(Szt)]]&lt;&gt;0,Table13[[#This Row],[Kod EAN 
(Szt)]]&lt;&gt;"0"),TEXT(Table13[[#This Row],[Kod EAN 
(Szt)]],"0000000000000"),"")</f>
        <v/>
      </c>
      <c r="D697" s="79" t="s">
        <v>2263</v>
      </c>
      <c r="E697" s="27" t="s">
        <v>13</v>
      </c>
      <c r="F697" s="28" t="s">
        <v>2224</v>
      </c>
      <c r="G697" s="29"/>
      <c r="H697" s="66">
        <v>44.62</v>
      </c>
      <c r="I697" s="67"/>
      <c r="J697" s="51">
        <f>Table13[[#This Row],[Cena Netto]]*(1-Table13[[#This Row],[Rabat Długoterminowy]])</f>
        <v>44.62</v>
      </c>
      <c r="K697" s="80">
        <f>IF(TRIM($D$8)='Payment Term'!A$1,1-(1-$D$9)*(1-2%),$D$9)</f>
        <v>0.25</v>
      </c>
      <c r="L697" s="35"/>
      <c r="M697" s="81">
        <f>1-(1-Table13[[#This Row],[Rabat Długoterminowy]])*(1-Table13[[#This Row],[Dodatkowy rabat kwartału (składany)]])</f>
        <v>0</v>
      </c>
      <c r="N697" s="52">
        <v>0</v>
      </c>
      <c r="O697" s="31">
        <f>ROUND(Table13[[#This Row],[Cena Netto Po Rabacie Długoterminowym]]*(1-Table13[[#This Row],[Rabat Podstawowy]])*(1-Table13[[#This Row],[Dodatkowy rabat kwartału (składany)]])*(1-Table13[[#This Row],[Rabat Indywidualny]]),2)</f>
        <v>33.47</v>
      </c>
      <c r="P697" s="31">
        <f>Table13[[#This Row],[Сena SKU Po Wszystkich Rabatach]]/Table13[[#This Row],[Szt/
Opak.]]</f>
        <v>3.347</v>
      </c>
      <c r="Q697" s="94" t="s">
        <v>2440</v>
      </c>
      <c r="R697" s="36" t="s">
        <v>2460</v>
      </c>
      <c r="S697" s="91">
        <f>IF(ISERROR(Table13[[#This Row],[W Inner]]),Table13[[#This Row],[W Outer]],IF(AND(Table13[[#This Row],[W Inner]]&gt;0,Table13[[#This Row],[W Inner]]&lt;&gt;"0"),Table13[[#This Row],[W Inner]],Table13[[#This Row],[W Outer]]))</f>
        <v>20</v>
      </c>
      <c r="T697" s="86"/>
      <c r="U69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7" s="49">
        <f>IF(Table13[[#This Row],[Zamówienie - Ilosc SKU '[Szt']]]=0,0,MOD(Table13[[#This Row],[Zamówienie - Ilosc SKU '[Szt']]],Table13[[#This Row],[Min. Ilość Zam. Sku]])-0.5)</f>
        <v>0</v>
      </c>
      <c r="W697" s="31">
        <f>Table13[[#This Row],[Сena SKU Po Wszystkich Rabatach]]*U697</f>
        <v>0</v>
      </c>
      <c r="X697" s="33" t="str">
        <f>IF(Table13[[#This Row],[Zamówienie - Ilosc SKU '[Szt']]]=0,"Niezamówione produkty","Zamówione produkty")</f>
        <v>Niezamówione produkty</v>
      </c>
      <c r="Y697" s="34" t="s">
        <v>90</v>
      </c>
      <c r="Z697" s="34">
        <v>20</v>
      </c>
      <c r="AA697" s="34">
        <v>240</v>
      </c>
      <c r="AB697" s="34">
        <v>1440</v>
      </c>
      <c r="AC697" s="34">
        <f>+Table13[[#This Row],[Na Palecie]]/Table13[[#This Row],[W Outer]]</f>
        <v>72</v>
      </c>
      <c r="AD697" s="34">
        <f>+Table13[[#This Row],[Na Palecie]]/Table13[[#This Row],[Na 
Warstwie]]</f>
        <v>6</v>
      </c>
      <c r="AE697" s="37" t="s">
        <v>2264</v>
      </c>
      <c r="AF697" s="37" t="s">
        <v>90</v>
      </c>
      <c r="AG697" s="37" t="s">
        <v>2265</v>
      </c>
      <c r="AH697" s="37" t="s">
        <v>2266</v>
      </c>
      <c r="AI697" s="37"/>
      <c r="AJ697" s="37" t="s">
        <v>6712</v>
      </c>
      <c r="AK697" s="37" t="s">
        <v>2005</v>
      </c>
      <c r="AL697" s="37" t="str">
        <f>_xlfn.XLOOKUP(Table13[[#This Row],[Rabat Indywidualny]],'PC2 code'!A:A,'PC2 code'!B:B,0)</f>
        <v>00</v>
      </c>
    </row>
    <row r="698" spans="1:38" ht="15.75" customHeight="1" x14ac:dyDescent="0.35">
      <c r="A698" s="73" t="s">
        <v>5921</v>
      </c>
      <c r="B698" s="73" t="str">
        <f>TEXT(Table13[[#This Row],[Kod EAN 
(Sku)]],"0000000000000")</f>
        <v>3086123740686</v>
      </c>
      <c r="C698" s="78" t="str">
        <f>IF(AND(Table13[[#This Row],[Kod EAN 
(Szt)]]&lt;&gt;0,Table13[[#This Row],[Kod EAN 
(Szt)]]&lt;&gt;"0"),TEXT(Table13[[#This Row],[Kod EAN 
(Szt)]],"0000000000000"),"")</f>
        <v/>
      </c>
      <c r="D698" s="79" t="s">
        <v>6194</v>
      </c>
      <c r="E698" s="27" t="s">
        <v>13</v>
      </c>
      <c r="F698" s="28" t="s">
        <v>2224</v>
      </c>
      <c r="G698" s="29"/>
      <c r="H698" s="66">
        <v>24.64</v>
      </c>
      <c r="I698" s="67"/>
      <c r="J698" s="51">
        <f>Table13[[#This Row],[Cena Netto]]*(1-Table13[[#This Row],[Rabat Długoterminowy]])</f>
        <v>24.64</v>
      </c>
      <c r="K698" s="80">
        <f>IF(TRIM($D$8)='Payment Term'!A$1,1-(1-$D$9)*(1-2%),$D$9)</f>
        <v>0.25</v>
      </c>
      <c r="L698" s="35"/>
      <c r="M698" s="81">
        <f>1-(1-Table13[[#This Row],[Rabat Długoterminowy]])*(1-Table13[[#This Row],[Dodatkowy rabat kwartału (składany)]])</f>
        <v>0</v>
      </c>
      <c r="N698" s="52">
        <v>0</v>
      </c>
      <c r="O698" s="31">
        <f>ROUND(Table13[[#This Row],[Cena Netto Po Rabacie Długoterminowym]]*(1-Table13[[#This Row],[Rabat Podstawowy]])*(1-Table13[[#This Row],[Dodatkowy rabat kwartału (składany)]])*(1-Table13[[#This Row],[Rabat Indywidualny]]),2)</f>
        <v>18.48</v>
      </c>
      <c r="P698" s="31">
        <f>Table13[[#This Row],[Сena SKU Po Wszystkich Rabatach]]/Table13[[#This Row],[Szt/
Opak.]]</f>
        <v>9.24</v>
      </c>
      <c r="Q698" s="94" t="s">
        <v>6205</v>
      </c>
      <c r="R698" s="36" t="s">
        <v>2440</v>
      </c>
      <c r="S698" s="91">
        <f>IF(ISERROR(Table13[[#This Row],[W Inner]]),Table13[[#This Row],[W Outer]],IF(AND(Table13[[#This Row],[W Inner]]&gt;0,Table13[[#This Row],[W Inner]]&lt;&gt;"0"),Table13[[#This Row],[W Inner]],Table13[[#This Row],[W Outer]]))</f>
        <v>10</v>
      </c>
      <c r="T698" s="86"/>
      <c r="U69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8" s="49">
        <f>IF(Table13[[#This Row],[Zamówienie - Ilosc SKU '[Szt']]]=0,0,MOD(Table13[[#This Row],[Zamówienie - Ilosc SKU '[Szt']]],Table13[[#This Row],[Min. Ilość Zam. Sku]])-0.5)</f>
        <v>0</v>
      </c>
      <c r="W698" s="31">
        <f>Table13[[#This Row],[Сena SKU Po Wszystkich Rabatach]]*U698</f>
        <v>0</v>
      </c>
      <c r="X698" s="33" t="str">
        <f>IF(Table13[[#This Row],[Zamówienie - Ilosc SKU '[Szt']]]=0,"Niezamówione produkty","Zamówione produkty")</f>
        <v>Niezamówione produkty</v>
      </c>
      <c r="Y698" s="34" t="s">
        <v>90</v>
      </c>
      <c r="Z698" s="34">
        <v>10</v>
      </c>
      <c r="AA698" s="34">
        <v>150</v>
      </c>
      <c r="AB698" s="34">
        <v>900</v>
      </c>
      <c r="AC698" s="34">
        <f>+Table13[[#This Row],[Na Palecie]]/Table13[[#This Row],[W Outer]]</f>
        <v>90</v>
      </c>
      <c r="AD698" s="34">
        <f>+Table13[[#This Row],[Na Palecie]]/Table13[[#This Row],[Na 
Warstwie]]</f>
        <v>6</v>
      </c>
      <c r="AE698" s="37" t="s">
        <v>2225</v>
      </c>
      <c r="AF698" s="37" t="s">
        <v>90</v>
      </c>
      <c r="AG698" s="37" t="s">
        <v>2226</v>
      </c>
      <c r="AH698" s="37" t="s">
        <v>2227</v>
      </c>
      <c r="AI698" s="37"/>
      <c r="AJ698" s="37" t="s">
        <v>6712</v>
      </c>
      <c r="AK698" s="37" t="s">
        <v>2059</v>
      </c>
      <c r="AL698" s="37" t="str">
        <f>_xlfn.XLOOKUP(Table13[[#This Row],[Rabat Indywidualny]],'PC2 code'!A:A,'PC2 code'!B:B,0)</f>
        <v>00</v>
      </c>
    </row>
    <row r="699" spans="1:38" ht="15.75" customHeight="1" x14ac:dyDescent="0.35">
      <c r="A699" s="73" t="s">
        <v>5922</v>
      </c>
      <c r="B699" s="73" t="str">
        <f>TEXT(Table13[[#This Row],[Kod EAN 
(Sku)]],"0000000000000")</f>
        <v>3086123468283</v>
      </c>
      <c r="C699" s="78" t="str">
        <f>IF(AND(Table13[[#This Row],[Kod EAN 
(Szt)]]&lt;&gt;0,Table13[[#This Row],[Kod EAN 
(Szt)]]&lt;&gt;"0"),TEXT(Table13[[#This Row],[Kod EAN 
(Szt)]],"0000000000000"),"")</f>
        <v/>
      </c>
      <c r="D699" s="79" t="s">
        <v>2267</v>
      </c>
      <c r="E699" s="27" t="s">
        <v>13</v>
      </c>
      <c r="F699" s="28" t="s">
        <v>2224</v>
      </c>
      <c r="G699" s="29"/>
      <c r="H699" s="66">
        <v>21.08</v>
      </c>
      <c r="I699" s="67">
        <v>0.18</v>
      </c>
      <c r="J699" s="51">
        <f>Table13[[#This Row],[Cena Netto]]*(1-Table13[[#This Row],[Rabat Długoterminowy]])</f>
        <v>17.285599999999999</v>
      </c>
      <c r="K699" s="80">
        <f>IF(TRIM($D$8)='Payment Term'!A$1,1-(1-$D$9)*(1-2%),$D$9)</f>
        <v>0.25</v>
      </c>
      <c r="L699" s="35"/>
      <c r="M699" s="81">
        <f>1-(1-Table13[[#This Row],[Rabat Długoterminowy]])*(1-Table13[[#This Row],[Dodatkowy rabat kwartału (składany)]])</f>
        <v>0.17999999999999994</v>
      </c>
      <c r="N699" s="52">
        <v>0</v>
      </c>
      <c r="O699" s="31">
        <f>ROUND(Table13[[#This Row],[Cena Netto Po Rabacie Długoterminowym]]*(1-Table13[[#This Row],[Rabat Podstawowy]])*(1-Table13[[#This Row],[Dodatkowy rabat kwartału (składany)]])*(1-Table13[[#This Row],[Rabat Indywidualny]]),2)</f>
        <v>12.96</v>
      </c>
      <c r="P699" s="31">
        <f>Table13[[#This Row],[Сena SKU Po Wszystkich Rabatach]]/Table13[[#This Row],[Szt/
Opak.]]</f>
        <v>4.32</v>
      </c>
      <c r="Q699" s="94" t="s">
        <v>6203</v>
      </c>
      <c r="R699" s="36" t="s">
        <v>2440</v>
      </c>
      <c r="S699" s="91">
        <f>IF(ISERROR(Table13[[#This Row],[W Inner]]),Table13[[#This Row],[W Outer]],IF(AND(Table13[[#This Row],[W Inner]]&gt;0,Table13[[#This Row],[W Inner]]&lt;&gt;"0"),Table13[[#This Row],[W Inner]],Table13[[#This Row],[W Outer]]))</f>
        <v>10</v>
      </c>
      <c r="T699" s="86"/>
      <c r="U69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699" s="49">
        <f>IF(Table13[[#This Row],[Zamówienie - Ilosc SKU '[Szt']]]=0,0,MOD(Table13[[#This Row],[Zamówienie - Ilosc SKU '[Szt']]],Table13[[#This Row],[Min. Ilość Zam. Sku]])-0.5)</f>
        <v>0</v>
      </c>
      <c r="W699" s="31">
        <f>Table13[[#This Row],[Сena SKU Po Wszystkich Rabatach]]*U699</f>
        <v>0</v>
      </c>
      <c r="X699" s="33" t="str">
        <f>IF(Table13[[#This Row],[Zamówienie - Ilosc SKU '[Szt']]]=0,"Niezamówione produkty","Zamówione produkty")</f>
        <v>Niezamówione produkty</v>
      </c>
      <c r="Y699" s="34" t="s">
        <v>90</v>
      </c>
      <c r="Z699" s="34">
        <v>10</v>
      </c>
      <c r="AA699" s="34">
        <v>210</v>
      </c>
      <c r="AB699" s="34">
        <v>840</v>
      </c>
      <c r="AC699" s="34">
        <f>+Table13[[#This Row],[Na Palecie]]/Table13[[#This Row],[W Outer]]</f>
        <v>84</v>
      </c>
      <c r="AD699" s="34">
        <f>+Table13[[#This Row],[Na Palecie]]/Table13[[#This Row],[Na 
Warstwie]]</f>
        <v>4</v>
      </c>
      <c r="AE699" s="37" t="s">
        <v>2268</v>
      </c>
      <c r="AF699" s="37" t="s">
        <v>90</v>
      </c>
      <c r="AG699" s="37" t="s">
        <v>2269</v>
      </c>
      <c r="AH699" s="37" t="s">
        <v>2270</v>
      </c>
      <c r="AI699" s="37"/>
      <c r="AJ699" s="37" t="s">
        <v>6712</v>
      </c>
      <c r="AK699" s="37" t="s">
        <v>2059</v>
      </c>
      <c r="AL699" s="37" t="str">
        <f>_xlfn.XLOOKUP(Table13[[#This Row],[Rabat Indywidualny]],'PC2 code'!A:A,'PC2 code'!B:B,0)</f>
        <v>00</v>
      </c>
    </row>
    <row r="700" spans="1:38" ht="15.75" customHeight="1" x14ac:dyDescent="0.35">
      <c r="A700" s="73" t="s">
        <v>5923</v>
      </c>
      <c r="B700" s="73" t="str">
        <f>TEXT(Table13[[#This Row],[Kod EAN 
(Sku)]],"0000000000000")</f>
        <v>3086123508552</v>
      </c>
      <c r="C700" s="78" t="str">
        <f>IF(AND(Table13[[#This Row],[Kod EAN 
(Szt)]]&lt;&gt;0,Table13[[#This Row],[Kod EAN 
(Szt)]]&lt;&gt;"0"),TEXT(Table13[[#This Row],[Kod EAN 
(Szt)]],"0000000000000"),"")</f>
        <v>3086123514812</v>
      </c>
      <c r="D700" s="79" t="s">
        <v>2271</v>
      </c>
      <c r="E700" s="27" t="s">
        <v>13</v>
      </c>
      <c r="F700" s="28" t="s">
        <v>2224</v>
      </c>
      <c r="G700" s="29"/>
      <c r="H700" s="66">
        <v>76.33</v>
      </c>
      <c r="I700" s="67">
        <v>0.22600000000000001</v>
      </c>
      <c r="J700" s="51">
        <f>Table13[[#This Row],[Cena Netto]]*(1-Table13[[#This Row],[Rabat Długoterminowy]])</f>
        <v>59.079419999999999</v>
      </c>
      <c r="K700" s="80">
        <f>IF(TRIM($D$8)='Payment Term'!A$1,1-(1-$D$9)*(1-2%),$D$9)</f>
        <v>0.25</v>
      </c>
      <c r="L700" s="35"/>
      <c r="M700" s="81">
        <f>1-(1-Table13[[#This Row],[Rabat Długoterminowy]])*(1-Table13[[#This Row],[Dodatkowy rabat kwartału (składany)]])</f>
        <v>0.22599999999999998</v>
      </c>
      <c r="N700" s="52">
        <v>0</v>
      </c>
      <c r="O700" s="31">
        <f>ROUND(Table13[[#This Row],[Cena Netto Po Rabacie Długoterminowym]]*(1-Table13[[#This Row],[Rabat Podstawowy]])*(1-Table13[[#This Row],[Dodatkowy rabat kwartału (składany)]])*(1-Table13[[#This Row],[Rabat Indywidualny]]),2)</f>
        <v>44.31</v>
      </c>
      <c r="P700" s="31">
        <f>Table13[[#This Row],[Сena SKU Po Wszystkich Rabatach]]/Table13[[#This Row],[Szt/
Opak.]]</f>
        <v>4.431</v>
      </c>
      <c r="Q700" s="94" t="s">
        <v>2440</v>
      </c>
      <c r="R700" s="36" t="s">
        <v>6198</v>
      </c>
      <c r="S700" s="91">
        <f>IF(ISERROR(Table13[[#This Row],[W Inner]]),Table13[[#This Row],[W Outer]],IF(AND(Table13[[#This Row],[W Inner]]&gt;0,Table13[[#This Row],[W Inner]]&lt;&gt;"0"),Table13[[#This Row],[W Inner]],Table13[[#This Row],[W Outer]]))</f>
        <v>4</v>
      </c>
      <c r="T700" s="86"/>
      <c r="U70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0" s="49">
        <f>IF(Table13[[#This Row],[Zamówienie - Ilosc SKU '[Szt']]]=0,0,MOD(Table13[[#This Row],[Zamówienie - Ilosc SKU '[Szt']]],Table13[[#This Row],[Min. Ilość Zam. Sku]])-0.5)</f>
        <v>0</v>
      </c>
      <c r="W700" s="31">
        <f>Table13[[#This Row],[Сena SKU Po Wszystkich Rabatach]]*U700</f>
        <v>0</v>
      </c>
      <c r="X700" s="33" t="str">
        <f>IF(Table13[[#This Row],[Zamówienie - Ilosc SKU '[Szt']]]=0,"Niezamówione produkty","Zamówione produkty")</f>
        <v>Niezamówione produkty</v>
      </c>
      <c r="Y700" s="34" t="s">
        <v>90</v>
      </c>
      <c r="Z700" s="34">
        <v>4</v>
      </c>
      <c r="AA700" s="34">
        <v>48</v>
      </c>
      <c r="AB700" s="34">
        <v>288</v>
      </c>
      <c r="AC700" s="34">
        <f>+Table13[[#This Row],[Na Palecie]]/Table13[[#This Row],[W Outer]]</f>
        <v>72</v>
      </c>
      <c r="AD700" s="34">
        <f>+Table13[[#This Row],[Na Palecie]]/Table13[[#This Row],[Na 
Warstwie]]</f>
        <v>6</v>
      </c>
      <c r="AE700" s="37" t="s">
        <v>2272</v>
      </c>
      <c r="AF700" s="37" t="s">
        <v>2273</v>
      </c>
      <c r="AG700" s="37" t="s">
        <v>2274</v>
      </c>
      <c r="AH700" s="37" t="s">
        <v>2275</v>
      </c>
      <c r="AI700" s="37"/>
      <c r="AJ700" s="37" t="s">
        <v>6712</v>
      </c>
      <c r="AK700" s="37" t="s">
        <v>2059</v>
      </c>
      <c r="AL700" s="37" t="str">
        <f>_xlfn.XLOOKUP(Table13[[#This Row],[Rabat Indywidualny]],'PC2 code'!A:A,'PC2 code'!B:B,0)</f>
        <v>00</v>
      </c>
    </row>
    <row r="701" spans="1:38" ht="15.75" customHeight="1" x14ac:dyDescent="0.35">
      <c r="A701" s="73" t="s">
        <v>5924</v>
      </c>
      <c r="B701" s="73" t="str">
        <f>TEXT(Table13[[#This Row],[Kod EAN 
(Sku)]],"0000000000000")</f>
        <v>3086123363731</v>
      </c>
      <c r="C701" s="78" t="str">
        <f>IF(AND(Table13[[#This Row],[Kod EAN 
(Szt)]]&lt;&gt;0,Table13[[#This Row],[Kod EAN 
(Szt)]]&lt;&gt;"0"),TEXT(Table13[[#This Row],[Kod EAN 
(Szt)]],"0000000000000"),"")</f>
        <v/>
      </c>
      <c r="D701" s="79" t="s">
        <v>2276</v>
      </c>
      <c r="E701" s="27" t="s">
        <v>13</v>
      </c>
      <c r="F701" s="28" t="s">
        <v>2224</v>
      </c>
      <c r="G701" s="29"/>
      <c r="H701" s="66">
        <v>7.42</v>
      </c>
      <c r="I701" s="67"/>
      <c r="J701" s="51">
        <f>Table13[[#This Row],[Cena Netto]]*(1-Table13[[#This Row],[Rabat Długoterminowy]])</f>
        <v>7.42</v>
      </c>
      <c r="K701" s="80">
        <f>IF(TRIM($D$8)='Payment Term'!A$1,1-(1-$D$9)*(1-2%),$D$9)</f>
        <v>0.25</v>
      </c>
      <c r="L701" s="35"/>
      <c r="M701" s="81">
        <f>1-(1-Table13[[#This Row],[Rabat Długoterminowy]])*(1-Table13[[#This Row],[Dodatkowy rabat kwartału (składany)]])</f>
        <v>0</v>
      </c>
      <c r="N701" s="52">
        <v>0</v>
      </c>
      <c r="O701" s="31">
        <f>ROUND(Table13[[#This Row],[Cena Netto Po Rabacie Długoterminowym]]*(1-Table13[[#This Row],[Rabat Podstawowy]])*(1-Table13[[#This Row],[Dodatkowy rabat kwartału (składany)]])*(1-Table13[[#This Row],[Rabat Indywidualny]]),2)</f>
        <v>5.57</v>
      </c>
      <c r="P701" s="31">
        <f>Table13[[#This Row],[Сena SKU Po Wszystkich Rabatach]]/Table13[[#This Row],[Szt/
Opak.]]</f>
        <v>5.57</v>
      </c>
      <c r="Q701" s="94" t="s">
        <v>6200</v>
      </c>
      <c r="R701" s="36" t="s">
        <v>2440</v>
      </c>
      <c r="S701" s="91">
        <f>IF(ISERROR(Table13[[#This Row],[W Inner]]),Table13[[#This Row],[W Outer]],IF(AND(Table13[[#This Row],[W Inner]]&gt;0,Table13[[#This Row],[W Inner]]&lt;&gt;"0"),Table13[[#This Row],[W Inner]],Table13[[#This Row],[W Outer]]))</f>
        <v>10</v>
      </c>
      <c r="T701" s="86"/>
      <c r="U70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1" s="49">
        <f>IF(Table13[[#This Row],[Zamówienie - Ilosc SKU '[Szt']]]=0,0,MOD(Table13[[#This Row],[Zamówienie - Ilosc SKU '[Szt']]],Table13[[#This Row],[Min. Ilość Zam. Sku]])-0.5)</f>
        <v>0</v>
      </c>
      <c r="W701" s="31">
        <f>Table13[[#This Row],[Сena SKU Po Wszystkich Rabatach]]*U701</f>
        <v>0</v>
      </c>
      <c r="X701" s="33" t="str">
        <f>IF(Table13[[#This Row],[Zamówienie - Ilosc SKU '[Szt']]]=0,"Niezamówione produkty","Zamówione produkty")</f>
        <v>Niezamówione produkty</v>
      </c>
      <c r="Y701" s="34" t="s">
        <v>90</v>
      </c>
      <c r="Z701" s="34">
        <v>10</v>
      </c>
      <c r="AA701" s="34">
        <v>280</v>
      </c>
      <c r="AB701" s="34">
        <v>1680</v>
      </c>
      <c r="AC701" s="34">
        <f>+Table13[[#This Row],[Na Palecie]]/Table13[[#This Row],[W Outer]]</f>
        <v>168</v>
      </c>
      <c r="AD701" s="34">
        <f>+Table13[[#This Row],[Na Palecie]]/Table13[[#This Row],[Na 
Warstwie]]</f>
        <v>6</v>
      </c>
      <c r="AE701" s="37" t="s">
        <v>2277</v>
      </c>
      <c r="AF701" s="37" t="s">
        <v>90</v>
      </c>
      <c r="AG701" s="37" t="s">
        <v>2278</v>
      </c>
      <c r="AH701" s="37" t="s">
        <v>2279</v>
      </c>
      <c r="AI701" s="37"/>
      <c r="AJ701" s="37" t="s">
        <v>6712</v>
      </c>
      <c r="AK701" s="37" t="s">
        <v>2059</v>
      </c>
      <c r="AL701" s="37" t="str">
        <f>_xlfn.XLOOKUP(Table13[[#This Row],[Rabat Indywidualny]],'PC2 code'!A:A,'PC2 code'!B:B,0)</f>
        <v>00</v>
      </c>
    </row>
    <row r="702" spans="1:38" ht="15.75" customHeight="1" x14ac:dyDescent="0.35">
      <c r="A702" s="73" t="s">
        <v>5925</v>
      </c>
      <c r="B702" s="73" t="str">
        <f>TEXT(Table13[[#This Row],[Kod EAN 
(Sku)]],"0000000000000")</f>
        <v>3086123220386</v>
      </c>
      <c r="C702" s="78" t="str">
        <f>IF(AND(Table13[[#This Row],[Kod EAN 
(Szt)]]&lt;&gt;0,Table13[[#This Row],[Kod EAN 
(Szt)]]&lt;&gt;"0"),TEXT(Table13[[#This Row],[Kod EAN 
(Szt)]],"0000000000000"),"")</f>
        <v/>
      </c>
      <c r="D702" s="79" t="s">
        <v>2280</v>
      </c>
      <c r="E702" s="27" t="s">
        <v>13</v>
      </c>
      <c r="F702" s="28" t="s">
        <v>2224</v>
      </c>
      <c r="G702" s="29"/>
      <c r="H702" s="66">
        <v>21.08</v>
      </c>
      <c r="I702" s="67">
        <v>0.18</v>
      </c>
      <c r="J702" s="51">
        <f>Table13[[#This Row],[Cena Netto]]*(1-Table13[[#This Row],[Rabat Długoterminowy]])</f>
        <v>17.285599999999999</v>
      </c>
      <c r="K702" s="80">
        <f>IF(TRIM($D$8)='Payment Term'!A$1,1-(1-$D$9)*(1-2%),$D$9)</f>
        <v>0.25</v>
      </c>
      <c r="L702" s="35"/>
      <c r="M702" s="81">
        <f>1-(1-Table13[[#This Row],[Rabat Długoterminowy]])*(1-Table13[[#This Row],[Dodatkowy rabat kwartału (składany)]])</f>
        <v>0.17999999999999994</v>
      </c>
      <c r="N702" s="52">
        <v>0</v>
      </c>
      <c r="O702" s="31">
        <f>ROUND(Table13[[#This Row],[Cena Netto Po Rabacie Długoterminowym]]*(1-Table13[[#This Row],[Rabat Podstawowy]])*(1-Table13[[#This Row],[Dodatkowy rabat kwartału (składany)]])*(1-Table13[[#This Row],[Rabat Indywidualny]]),2)</f>
        <v>12.96</v>
      </c>
      <c r="P702" s="31">
        <f>Table13[[#This Row],[Сena SKU Po Wszystkich Rabatach]]/Table13[[#This Row],[Szt/
Opak.]]</f>
        <v>4.32</v>
      </c>
      <c r="Q702" s="94" t="s">
        <v>6203</v>
      </c>
      <c r="R702" s="36" t="s">
        <v>2440</v>
      </c>
      <c r="S702" s="91">
        <f>IF(ISERROR(Table13[[#This Row],[W Inner]]),Table13[[#This Row],[W Outer]],IF(AND(Table13[[#This Row],[W Inner]]&gt;0,Table13[[#This Row],[W Inner]]&lt;&gt;"0"),Table13[[#This Row],[W Inner]],Table13[[#This Row],[W Outer]]))</f>
        <v>10</v>
      </c>
      <c r="T702" s="86"/>
      <c r="U70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2" s="49">
        <f>IF(Table13[[#This Row],[Zamówienie - Ilosc SKU '[Szt']]]=0,0,MOD(Table13[[#This Row],[Zamówienie - Ilosc SKU '[Szt']]],Table13[[#This Row],[Min. Ilość Zam. Sku]])-0.5)</f>
        <v>0</v>
      </c>
      <c r="W702" s="31">
        <f>Table13[[#This Row],[Сena SKU Po Wszystkich Rabatach]]*U702</f>
        <v>0</v>
      </c>
      <c r="X702" s="33" t="str">
        <f>IF(Table13[[#This Row],[Zamówienie - Ilosc SKU '[Szt']]]=0,"Niezamówione produkty","Zamówione produkty")</f>
        <v>Niezamówione produkty</v>
      </c>
      <c r="Y702" s="34" t="s">
        <v>90</v>
      </c>
      <c r="Z702" s="34">
        <v>10</v>
      </c>
      <c r="AA702" s="34">
        <v>240</v>
      </c>
      <c r="AB702" s="34">
        <v>960</v>
      </c>
      <c r="AC702" s="34">
        <f>+Table13[[#This Row],[Na Palecie]]/Table13[[#This Row],[W Outer]]</f>
        <v>96</v>
      </c>
      <c r="AD702" s="34">
        <f>+Table13[[#This Row],[Na Palecie]]/Table13[[#This Row],[Na 
Warstwie]]</f>
        <v>4</v>
      </c>
      <c r="AE702" s="37" t="s">
        <v>2281</v>
      </c>
      <c r="AF702" s="37" t="s">
        <v>90</v>
      </c>
      <c r="AG702" s="37" t="s">
        <v>2282</v>
      </c>
      <c r="AH702" s="37" t="s">
        <v>2283</v>
      </c>
      <c r="AI702" s="37"/>
      <c r="AJ702" s="37" t="s">
        <v>6712</v>
      </c>
      <c r="AK702" s="37" t="s">
        <v>2059</v>
      </c>
      <c r="AL702" s="37" t="str">
        <f>_xlfn.XLOOKUP(Table13[[#This Row],[Rabat Indywidualny]],'PC2 code'!A:A,'PC2 code'!B:B,0)</f>
        <v>00</v>
      </c>
    </row>
    <row r="703" spans="1:38" ht="15.75" customHeight="1" x14ac:dyDescent="0.35">
      <c r="A703" s="73" t="s">
        <v>5926</v>
      </c>
      <c r="B703" s="73" t="str">
        <f>TEXT(Table13[[#This Row],[Kod EAN 
(Sku)]],"0000000000000")</f>
        <v>3086123220546</v>
      </c>
      <c r="C703" s="78" t="str">
        <f>IF(AND(Table13[[#This Row],[Kod EAN 
(Szt)]]&lt;&gt;0,Table13[[#This Row],[Kod EAN 
(Szt)]]&lt;&gt;"0"),TEXT(Table13[[#This Row],[Kod EAN 
(Szt)]],"0000000000000"),"")</f>
        <v/>
      </c>
      <c r="D703" s="79" t="s">
        <v>2284</v>
      </c>
      <c r="E703" s="27" t="s">
        <v>13</v>
      </c>
      <c r="F703" s="28" t="s">
        <v>2224</v>
      </c>
      <c r="G703" s="29"/>
      <c r="H703" s="66">
        <v>21.04</v>
      </c>
      <c r="I703" s="67"/>
      <c r="J703" s="51">
        <f>Table13[[#This Row],[Cena Netto]]*(1-Table13[[#This Row],[Rabat Długoterminowy]])</f>
        <v>21.04</v>
      </c>
      <c r="K703" s="80">
        <f>IF(TRIM($D$8)='Payment Term'!A$1,1-(1-$D$9)*(1-2%),$D$9)</f>
        <v>0.25</v>
      </c>
      <c r="L703" s="35"/>
      <c r="M703" s="81">
        <f>1-(1-Table13[[#This Row],[Rabat Długoterminowy]])*(1-Table13[[#This Row],[Dodatkowy rabat kwartału (składany)]])</f>
        <v>0</v>
      </c>
      <c r="N703" s="52">
        <v>0</v>
      </c>
      <c r="O703" s="31">
        <f>ROUND(Table13[[#This Row],[Cena Netto Po Rabacie Długoterminowym]]*(1-Table13[[#This Row],[Rabat Podstawowy]])*(1-Table13[[#This Row],[Dodatkowy rabat kwartału (składany)]])*(1-Table13[[#This Row],[Rabat Indywidualny]]),2)</f>
        <v>15.78</v>
      </c>
      <c r="P703" s="31">
        <f>Table13[[#This Row],[Сena SKU Po Wszystkich Rabatach]]/Table13[[#This Row],[Szt/
Opak.]]</f>
        <v>3.9449999999999998</v>
      </c>
      <c r="Q703" s="94" t="s">
        <v>6198</v>
      </c>
      <c r="R703" s="36" t="s">
        <v>2440</v>
      </c>
      <c r="S703" s="91">
        <f>IF(ISERROR(Table13[[#This Row],[W Inner]]),Table13[[#This Row],[W Outer]],IF(AND(Table13[[#This Row],[W Inner]]&gt;0,Table13[[#This Row],[W Inner]]&lt;&gt;"0"),Table13[[#This Row],[W Inner]],Table13[[#This Row],[W Outer]]))</f>
        <v>10</v>
      </c>
      <c r="T703" s="86"/>
      <c r="U70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3" s="49">
        <f>IF(Table13[[#This Row],[Zamówienie - Ilosc SKU '[Szt']]]=0,0,MOD(Table13[[#This Row],[Zamówienie - Ilosc SKU '[Szt']]],Table13[[#This Row],[Min. Ilość Zam. Sku]])-0.5)</f>
        <v>0</v>
      </c>
      <c r="W703" s="31">
        <f>Table13[[#This Row],[Сena SKU Po Wszystkich Rabatach]]*U703</f>
        <v>0</v>
      </c>
      <c r="X703" s="33" t="str">
        <f>IF(Table13[[#This Row],[Zamówienie - Ilosc SKU '[Szt']]]=0,"Niezamówione produkty","Zamówione produkty")</f>
        <v>Niezamówione produkty</v>
      </c>
      <c r="Y703" s="34" t="s">
        <v>90</v>
      </c>
      <c r="Z703" s="34">
        <v>10</v>
      </c>
      <c r="AA703" s="34">
        <v>240</v>
      </c>
      <c r="AB703" s="34">
        <v>960</v>
      </c>
      <c r="AC703" s="34">
        <f>+Table13[[#This Row],[Na Palecie]]/Table13[[#This Row],[W Outer]]</f>
        <v>96</v>
      </c>
      <c r="AD703" s="34">
        <f>+Table13[[#This Row],[Na Palecie]]/Table13[[#This Row],[Na 
Warstwie]]</f>
        <v>4</v>
      </c>
      <c r="AE703" s="37" t="s">
        <v>2285</v>
      </c>
      <c r="AF703" s="37" t="s">
        <v>90</v>
      </c>
      <c r="AG703" s="37" t="s">
        <v>2286</v>
      </c>
      <c r="AH703" s="37" t="s">
        <v>2287</v>
      </c>
      <c r="AI703" s="37"/>
      <c r="AJ703" s="37" t="s">
        <v>6712</v>
      </c>
      <c r="AK703" s="37" t="s">
        <v>2059</v>
      </c>
      <c r="AL703" s="37" t="str">
        <f>_xlfn.XLOOKUP(Table13[[#This Row],[Rabat Indywidualny]],'PC2 code'!A:A,'PC2 code'!B:B,0)</f>
        <v>00</v>
      </c>
    </row>
    <row r="704" spans="1:38" ht="15.75" customHeight="1" x14ac:dyDescent="0.35">
      <c r="A704" s="73" t="s">
        <v>5927</v>
      </c>
      <c r="B704" s="73" t="str">
        <f>TEXT(Table13[[#This Row],[Kod EAN 
(Sku)]],"0000000000000")</f>
        <v>3086123508552</v>
      </c>
      <c r="C704" s="78" t="str">
        <f>IF(AND(Table13[[#This Row],[Kod EAN 
(Szt)]]&lt;&gt;0,Table13[[#This Row],[Kod EAN 
(Szt)]]&lt;&gt;"0"),TEXT(Table13[[#This Row],[Kod EAN 
(Szt)]],"0000000000000"),"")</f>
        <v>3086123514812</v>
      </c>
      <c r="D704" s="79" t="s">
        <v>6195</v>
      </c>
      <c r="E704" s="27" t="s">
        <v>13</v>
      </c>
      <c r="F704" s="28" t="s">
        <v>2224</v>
      </c>
      <c r="G704" s="29"/>
      <c r="H704" s="66">
        <v>76.33</v>
      </c>
      <c r="I704" s="67">
        <v>0.22600000000000001</v>
      </c>
      <c r="J704" s="51">
        <f>Table13[[#This Row],[Cena Netto]]*(1-Table13[[#This Row],[Rabat Długoterminowy]])</f>
        <v>59.079419999999999</v>
      </c>
      <c r="K704" s="80">
        <f>IF(TRIM($D$8)='Payment Term'!A$1,1-(1-$D$9)*(1-2%),$D$9)</f>
        <v>0.25</v>
      </c>
      <c r="L704" s="35"/>
      <c r="M704" s="81">
        <f>1-(1-Table13[[#This Row],[Rabat Długoterminowy]])*(1-Table13[[#This Row],[Dodatkowy rabat kwartału (składany)]])</f>
        <v>0.22599999999999998</v>
      </c>
      <c r="N704" s="52">
        <v>0</v>
      </c>
      <c r="O704" s="31">
        <f>ROUND(Table13[[#This Row],[Cena Netto Po Rabacie Długoterminowym]]*(1-Table13[[#This Row],[Rabat Podstawowy]])*(1-Table13[[#This Row],[Dodatkowy rabat kwartału (składany)]])*(1-Table13[[#This Row],[Rabat Indywidualny]]),2)</f>
        <v>44.31</v>
      </c>
      <c r="P704" s="31">
        <f>Table13[[#This Row],[Сena SKU Po Wszystkich Rabatach]]/Table13[[#This Row],[Szt/
Opak.]]</f>
        <v>4.431</v>
      </c>
      <c r="Q704" s="94" t="s">
        <v>2440</v>
      </c>
      <c r="R704" s="36" t="s">
        <v>6198</v>
      </c>
      <c r="S704" s="91">
        <f>IF(ISERROR(Table13[[#This Row],[W Inner]]),Table13[[#This Row],[W Outer]],IF(AND(Table13[[#This Row],[W Inner]]&gt;0,Table13[[#This Row],[W Inner]]&lt;&gt;"0"),Table13[[#This Row],[W Inner]],Table13[[#This Row],[W Outer]]))</f>
        <v>4</v>
      </c>
      <c r="T704" s="86"/>
      <c r="U70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4" s="49">
        <f>IF(Table13[[#This Row],[Zamówienie - Ilosc SKU '[Szt']]]=0,0,MOD(Table13[[#This Row],[Zamówienie - Ilosc SKU '[Szt']]],Table13[[#This Row],[Min. Ilość Zam. Sku]])-0.5)</f>
        <v>0</v>
      </c>
      <c r="W704" s="31">
        <f>Table13[[#This Row],[Сena SKU Po Wszystkich Rabatach]]*U704</f>
        <v>0</v>
      </c>
      <c r="X704" s="33" t="str">
        <f>IF(Table13[[#This Row],[Zamówienie - Ilosc SKU '[Szt']]]=0,"Niezamówione produkty","Zamówione produkty")</f>
        <v>Niezamówione produkty</v>
      </c>
      <c r="Y704" s="34" t="s">
        <v>90</v>
      </c>
      <c r="Z704" s="34">
        <v>4</v>
      </c>
      <c r="AA704" s="34">
        <v>48</v>
      </c>
      <c r="AB704" s="34">
        <v>288</v>
      </c>
      <c r="AC704" s="34">
        <f>+Table13[[#This Row],[Na Palecie]]/Table13[[#This Row],[W Outer]]</f>
        <v>72</v>
      </c>
      <c r="AD704" s="34">
        <f>+Table13[[#This Row],[Na Palecie]]/Table13[[#This Row],[Na 
Warstwie]]</f>
        <v>6</v>
      </c>
      <c r="AE704" s="37" t="s">
        <v>2272</v>
      </c>
      <c r="AF704" s="37" t="s">
        <v>2273</v>
      </c>
      <c r="AG704" s="37" t="s">
        <v>6695</v>
      </c>
      <c r="AH704" s="37" t="s">
        <v>6696</v>
      </c>
      <c r="AI704" s="37"/>
      <c r="AJ704" s="37" t="s">
        <v>6712</v>
      </c>
      <c r="AK704" s="37" t="s">
        <v>2059</v>
      </c>
      <c r="AL704" s="37" t="str">
        <f>_xlfn.XLOOKUP(Table13[[#This Row],[Rabat Indywidualny]],'PC2 code'!A:A,'PC2 code'!B:B,0)</f>
        <v>00</v>
      </c>
    </row>
    <row r="705" spans="1:38" ht="15.75" customHeight="1" x14ac:dyDescent="0.35">
      <c r="A705" s="73" t="s">
        <v>5928</v>
      </c>
      <c r="B705" s="73" t="str">
        <f>TEXT(Table13[[#This Row],[Kod EAN 
(Sku)]],"0000000000000")</f>
        <v>3086123710856</v>
      </c>
      <c r="C705" s="78" t="str">
        <f>IF(AND(Table13[[#This Row],[Kod EAN 
(Szt)]]&lt;&gt;0,Table13[[#This Row],[Kod EAN 
(Szt)]]&lt;&gt;"0"),TEXT(Table13[[#This Row],[Kod EAN 
(Szt)]],"0000000000000"),"")</f>
        <v/>
      </c>
      <c r="D705" s="79" t="s">
        <v>6196</v>
      </c>
      <c r="E705" s="27" t="s">
        <v>13</v>
      </c>
      <c r="F705" s="28" t="s">
        <v>2224</v>
      </c>
      <c r="G705" s="29"/>
      <c r="H705" s="66">
        <v>21.12</v>
      </c>
      <c r="I705" s="67"/>
      <c r="J705" s="51">
        <f>Table13[[#This Row],[Cena Netto]]*(1-Table13[[#This Row],[Rabat Długoterminowy]])</f>
        <v>21.12</v>
      </c>
      <c r="K705" s="80">
        <f>IF(TRIM($D$8)='Payment Term'!A$1,1-(1-$D$9)*(1-2%),$D$9)</f>
        <v>0.25</v>
      </c>
      <c r="L705" s="35"/>
      <c r="M705" s="81">
        <f>1-(1-Table13[[#This Row],[Rabat Długoterminowy]])*(1-Table13[[#This Row],[Dodatkowy rabat kwartału (składany)]])</f>
        <v>0</v>
      </c>
      <c r="N705" s="52">
        <v>0</v>
      </c>
      <c r="O705" s="31">
        <f>ROUND(Table13[[#This Row],[Cena Netto Po Rabacie Długoterminowym]]*(1-Table13[[#This Row],[Rabat Podstawowy]])*(1-Table13[[#This Row],[Dodatkowy rabat kwartału (składany)]])*(1-Table13[[#This Row],[Rabat Indywidualny]]),2)</f>
        <v>15.84</v>
      </c>
      <c r="P705" s="31">
        <f>Table13[[#This Row],[Сena SKU Po Wszystkich Rabatach]]/Table13[[#This Row],[Szt/
Opak.]]</f>
        <v>5.28</v>
      </c>
      <c r="Q705" s="94" t="s">
        <v>6203</v>
      </c>
      <c r="R705" s="36" t="s">
        <v>2440</v>
      </c>
      <c r="S705" s="91">
        <f>IF(ISERROR(Table13[[#This Row],[W Inner]]),Table13[[#This Row],[W Outer]],IF(AND(Table13[[#This Row],[W Inner]]&gt;0,Table13[[#This Row],[W Inner]]&lt;&gt;"0"),Table13[[#This Row],[W Inner]],Table13[[#This Row],[W Outer]]))</f>
        <v>10</v>
      </c>
      <c r="T705" s="86"/>
      <c r="U70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5" s="49">
        <f>IF(Table13[[#This Row],[Zamówienie - Ilosc SKU '[Szt']]]=0,0,MOD(Table13[[#This Row],[Zamówienie - Ilosc SKU '[Szt']]],Table13[[#This Row],[Min. Ilość Zam. Sku]])-0.5)</f>
        <v>0</v>
      </c>
      <c r="W705" s="31">
        <f>Table13[[#This Row],[Сena SKU Po Wszystkich Rabatach]]*U705</f>
        <v>0</v>
      </c>
      <c r="X705" s="33" t="str">
        <f>IF(Table13[[#This Row],[Zamówienie - Ilosc SKU '[Szt']]]=0,"Niezamówione produkty","Zamówione produkty")</f>
        <v>Niezamówione produkty</v>
      </c>
      <c r="Y705" s="34" t="s">
        <v>90</v>
      </c>
      <c r="Z705" s="34">
        <v>10</v>
      </c>
      <c r="AA705" s="34">
        <v>150</v>
      </c>
      <c r="AB705" s="34">
        <v>1050</v>
      </c>
      <c r="AC705" s="34">
        <f>+Table13[[#This Row],[Na Palecie]]/Table13[[#This Row],[W Outer]]</f>
        <v>105</v>
      </c>
      <c r="AD705" s="34">
        <f>+Table13[[#This Row],[Na Palecie]]/Table13[[#This Row],[Na 
Warstwie]]</f>
        <v>7</v>
      </c>
      <c r="AE705" s="37" t="s">
        <v>2228</v>
      </c>
      <c r="AF705" s="37" t="s">
        <v>90</v>
      </c>
      <c r="AG705" s="37" t="s">
        <v>2229</v>
      </c>
      <c r="AH705" s="37" t="s">
        <v>2230</v>
      </c>
      <c r="AI705" s="37"/>
      <c r="AJ705" s="37" t="s">
        <v>6712</v>
      </c>
      <c r="AK705" s="37" t="s">
        <v>2026</v>
      </c>
      <c r="AL705" s="37" t="str">
        <f>_xlfn.XLOOKUP(Table13[[#This Row],[Rabat Indywidualny]],'PC2 code'!A:A,'PC2 code'!B:B,0)</f>
        <v>00</v>
      </c>
    </row>
    <row r="706" spans="1:38" ht="15.75" customHeight="1" x14ac:dyDescent="0.35">
      <c r="A706" s="73" t="s">
        <v>5929</v>
      </c>
      <c r="B706" s="73" t="str">
        <f>TEXT(Table13[[#This Row],[Kod EAN 
(Sku)]],"0000000000000")</f>
        <v>3086123519176</v>
      </c>
      <c r="C706" s="78" t="str">
        <f>IF(AND(Table13[[#This Row],[Kod EAN 
(Szt)]]&lt;&gt;0,Table13[[#This Row],[Kod EAN 
(Szt)]]&lt;&gt;"0"),TEXT(Table13[[#This Row],[Kod EAN 
(Szt)]],"0000000000000"),"")</f>
        <v/>
      </c>
      <c r="D706" s="79" t="s">
        <v>2288</v>
      </c>
      <c r="E706" s="27" t="s">
        <v>13</v>
      </c>
      <c r="F706" s="28" t="s">
        <v>2224</v>
      </c>
      <c r="G706" s="29"/>
      <c r="H706" s="66">
        <v>14.66</v>
      </c>
      <c r="I706" s="67">
        <v>0.14000000000000001</v>
      </c>
      <c r="J706" s="51">
        <f>Table13[[#This Row],[Cena Netto]]*(1-Table13[[#This Row],[Rabat Długoterminowy]])</f>
        <v>12.6076</v>
      </c>
      <c r="K706" s="80">
        <f>IF(TRIM($D$8)='Payment Term'!A$1,1-(1-$D$9)*(1-2%),$D$9)</f>
        <v>0.25</v>
      </c>
      <c r="L706" s="35"/>
      <c r="M706" s="81">
        <f>1-(1-Table13[[#This Row],[Rabat Długoterminowy]])*(1-Table13[[#This Row],[Dodatkowy rabat kwartału (składany)]])</f>
        <v>0.14000000000000001</v>
      </c>
      <c r="N706" s="52">
        <v>0</v>
      </c>
      <c r="O706" s="31">
        <f>ROUND(Table13[[#This Row],[Cena Netto Po Rabacie Długoterminowym]]*(1-Table13[[#This Row],[Rabat Podstawowy]])*(1-Table13[[#This Row],[Dodatkowy rabat kwartału (składany)]])*(1-Table13[[#This Row],[Rabat Indywidualny]]),2)</f>
        <v>9.4600000000000009</v>
      </c>
      <c r="P706" s="31">
        <f>Table13[[#This Row],[Сena SKU Po Wszystkich Rabatach]]/Table13[[#This Row],[Szt/
Opak.]]</f>
        <v>3.1533333333333338</v>
      </c>
      <c r="Q706" s="94" t="s">
        <v>6203</v>
      </c>
      <c r="R706" s="36" t="s">
        <v>2440</v>
      </c>
      <c r="S706" s="91">
        <f>IF(ISERROR(Table13[[#This Row],[W Inner]]),Table13[[#This Row],[W Outer]],IF(AND(Table13[[#This Row],[W Inner]]&gt;0,Table13[[#This Row],[W Inner]]&lt;&gt;"0"),Table13[[#This Row],[W Inner]],Table13[[#This Row],[W Outer]]))</f>
        <v>10</v>
      </c>
      <c r="T706" s="86"/>
      <c r="U70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6" s="49">
        <f>IF(Table13[[#This Row],[Zamówienie - Ilosc SKU '[Szt']]]=0,0,MOD(Table13[[#This Row],[Zamówienie - Ilosc SKU '[Szt']]],Table13[[#This Row],[Min. Ilość Zam. Sku]])-0.5)</f>
        <v>0</v>
      </c>
      <c r="W706" s="31">
        <f>Table13[[#This Row],[Сena SKU Po Wszystkich Rabatach]]*U706</f>
        <v>0</v>
      </c>
      <c r="X706" s="33" t="str">
        <f>IF(Table13[[#This Row],[Zamówienie - Ilosc SKU '[Szt']]]=0,"Niezamówione produkty","Zamówione produkty")</f>
        <v>Niezamówione produkty</v>
      </c>
      <c r="Y706" s="34" t="s">
        <v>90</v>
      </c>
      <c r="Z706" s="34">
        <v>10</v>
      </c>
      <c r="AA706" s="34">
        <v>150</v>
      </c>
      <c r="AB706" s="34">
        <v>1050</v>
      </c>
      <c r="AC706" s="34">
        <f>+Table13[[#This Row],[Na Palecie]]/Table13[[#This Row],[W Outer]]</f>
        <v>105</v>
      </c>
      <c r="AD706" s="34">
        <f>+Table13[[#This Row],[Na Palecie]]/Table13[[#This Row],[Na 
Warstwie]]</f>
        <v>7</v>
      </c>
      <c r="AE706" s="37" t="s">
        <v>2289</v>
      </c>
      <c r="AF706" s="37" t="s">
        <v>90</v>
      </c>
      <c r="AG706" s="37" t="s">
        <v>2290</v>
      </c>
      <c r="AH706" s="37" t="s">
        <v>2291</v>
      </c>
      <c r="AI706" s="37"/>
      <c r="AJ706" s="37" t="s">
        <v>6712</v>
      </c>
      <c r="AK706" s="37" t="s">
        <v>2059</v>
      </c>
      <c r="AL706" s="37" t="str">
        <f>_xlfn.XLOOKUP(Table13[[#This Row],[Rabat Indywidualny]],'PC2 code'!A:A,'PC2 code'!B:B,0)</f>
        <v>00</v>
      </c>
    </row>
    <row r="707" spans="1:38" ht="15.75" customHeight="1" x14ac:dyDescent="0.35">
      <c r="A707" s="73" t="s">
        <v>5930</v>
      </c>
      <c r="B707" s="73" t="str">
        <f>TEXT(Table13[[#This Row],[Kod EAN 
(Sku)]],"0000000000000")</f>
        <v>3086123568365</v>
      </c>
      <c r="C707" s="78" t="str">
        <f>IF(AND(Table13[[#This Row],[Kod EAN 
(Szt)]]&lt;&gt;0,Table13[[#This Row],[Kod EAN 
(Szt)]]&lt;&gt;"0"),TEXT(Table13[[#This Row],[Kod EAN 
(Szt)]],"0000000000000"),"")</f>
        <v/>
      </c>
      <c r="D707" s="79" t="s">
        <v>2292</v>
      </c>
      <c r="E707" s="27" t="s">
        <v>13</v>
      </c>
      <c r="F707" s="28" t="s">
        <v>2224</v>
      </c>
      <c r="G707" s="29"/>
      <c r="H707" s="66">
        <v>14.66</v>
      </c>
      <c r="I707" s="67"/>
      <c r="J707" s="51">
        <f>Table13[[#This Row],[Cena Netto]]*(1-Table13[[#This Row],[Rabat Długoterminowy]])</f>
        <v>14.66</v>
      </c>
      <c r="K707" s="80">
        <f>IF(TRIM($D$8)='Payment Term'!A$1,1-(1-$D$9)*(1-2%),$D$9)</f>
        <v>0.25</v>
      </c>
      <c r="L707" s="35"/>
      <c r="M707" s="81">
        <f>1-(1-Table13[[#This Row],[Rabat Długoterminowy]])*(1-Table13[[#This Row],[Dodatkowy rabat kwartału (składany)]])</f>
        <v>0</v>
      </c>
      <c r="N707" s="52">
        <v>0</v>
      </c>
      <c r="O707" s="31">
        <f>ROUND(Table13[[#This Row],[Cena Netto Po Rabacie Długoterminowym]]*(1-Table13[[#This Row],[Rabat Podstawowy]])*(1-Table13[[#This Row],[Dodatkowy rabat kwartału (składany)]])*(1-Table13[[#This Row],[Rabat Indywidualny]]),2)</f>
        <v>11</v>
      </c>
      <c r="P707" s="31">
        <f>Table13[[#This Row],[Сena SKU Po Wszystkich Rabatach]]/Table13[[#This Row],[Szt/
Opak.]]</f>
        <v>3.6666666666666665</v>
      </c>
      <c r="Q707" s="94" t="s">
        <v>6203</v>
      </c>
      <c r="R707" s="36" t="s">
        <v>2440</v>
      </c>
      <c r="S707" s="91">
        <f>IF(ISERROR(Table13[[#This Row],[W Inner]]),Table13[[#This Row],[W Outer]],IF(AND(Table13[[#This Row],[W Inner]]&gt;0,Table13[[#This Row],[W Inner]]&lt;&gt;"0"),Table13[[#This Row],[W Inner]],Table13[[#This Row],[W Outer]]))</f>
        <v>10</v>
      </c>
      <c r="T707" s="86"/>
      <c r="U70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7" s="49">
        <f>IF(Table13[[#This Row],[Zamówienie - Ilosc SKU '[Szt']]]=0,0,MOD(Table13[[#This Row],[Zamówienie - Ilosc SKU '[Szt']]],Table13[[#This Row],[Min. Ilość Zam. Sku]])-0.5)</f>
        <v>0</v>
      </c>
      <c r="W707" s="31">
        <f>Table13[[#This Row],[Сena SKU Po Wszystkich Rabatach]]*U707</f>
        <v>0</v>
      </c>
      <c r="X707" s="33" t="str">
        <f>IF(Table13[[#This Row],[Zamówienie - Ilosc SKU '[Szt']]]=0,"Niezamówione produkty","Zamówione produkty")</f>
        <v>Niezamówione produkty</v>
      </c>
      <c r="Y707" s="34" t="s">
        <v>90</v>
      </c>
      <c r="Z707" s="34">
        <v>10</v>
      </c>
      <c r="AA707" s="34">
        <v>150</v>
      </c>
      <c r="AB707" s="34">
        <v>1050</v>
      </c>
      <c r="AC707" s="34">
        <f>+Table13[[#This Row],[Na Palecie]]/Table13[[#This Row],[W Outer]]</f>
        <v>105</v>
      </c>
      <c r="AD707" s="34">
        <f>+Table13[[#This Row],[Na Palecie]]/Table13[[#This Row],[Na 
Warstwie]]</f>
        <v>7</v>
      </c>
      <c r="AE707" s="37" t="s">
        <v>2293</v>
      </c>
      <c r="AF707" s="37" t="s">
        <v>90</v>
      </c>
      <c r="AG707" s="37" t="s">
        <v>2294</v>
      </c>
      <c r="AH707" s="37" t="s">
        <v>2295</v>
      </c>
      <c r="AI707" s="37"/>
      <c r="AJ707" s="37" t="s">
        <v>6712</v>
      </c>
      <c r="AK707" s="37" t="s">
        <v>2059</v>
      </c>
      <c r="AL707" s="37" t="str">
        <f>_xlfn.XLOOKUP(Table13[[#This Row],[Rabat Indywidualny]],'PC2 code'!A:A,'PC2 code'!B:B,0)</f>
        <v>00</v>
      </c>
    </row>
    <row r="708" spans="1:38" ht="15.75" customHeight="1" x14ac:dyDescent="0.35">
      <c r="A708" s="73" t="s">
        <v>5931</v>
      </c>
      <c r="B708" s="73" t="str">
        <f>TEXT(Table13[[#This Row],[Kod EAN 
(Sku)]],"0000000000000")</f>
        <v>3086123534674</v>
      </c>
      <c r="C708" s="78" t="str">
        <f>IF(AND(Table13[[#This Row],[Kod EAN 
(Szt)]]&lt;&gt;0,Table13[[#This Row],[Kod EAN 
(Szt)]]&lt;&gt;"0"),TEXT(Table13[[#This Row],[Kod EAN 
(Szt)]],"0000000000000"),"")</f>
        <v>3086123534582</v>
      </c>
      <c r="D708" s="79" t="s">
        <v>2296</v>
      </c>
      <c r="E708" s="27" t="s">
        <v>13</v>
      </c>
      <c r="F708" s="28" t="s">
        <v>2224</v>
      </c>
      <c r="G708" s="29"/>
      <c r="H708" s="66">
        <v>63.03</v>
      </c>
      <c r="I708" s="67">
        <v>0.249</v>
      </c>
      <c r="J708" s="51">
        <f>Table13[[#This Row],[Cena Netto]]*(1-Table13[[#This Row],[Rabat Długoterminowy]])</f>
        <v>47.335529999999999</v>
      </c>
      <c r="K708" s="80">
        <f>IF(TRIM($D$8)='Payment Term'!A$1,1-(1-$D$9)*(1-2%),$D$9)</f>
        <v>0.25</v>
      </c>
      <c r="L708" s="35"/>
      <c r="M708" s="81">
        <f>1-(1-Table13[[#This Row],[Rabat Długoterminowy]])*(1-Table13[[#This Row],[Dodatkowy rabat kwartału (składany)]])</f>
        <v>0.249</v>
      </c>
      <c r="N708" s="52">
        <v>0</v>
      </c>
      <c r="O708" s="31">
        <f>ROUND(Table13[[#This Row],[Cena Netto Po Rabacie Długoterminowym]]*(1-Table13[[#This Row],[Rabat Podstawowy]])*(1-Table13[[#This Row],[Dodatkowy rabat kwartału (składany)]])*(1-Table13[[#This Row],[Rabat Indywidualny]]),2)</f>
        <v>35.5</v>
      </c>
      <c r="P708" s="31">
        <f>Table13[[#This Row],[Сena SKU Po Wszystkich Rabatach]]/Table13[[#This Row],[Szt/
Opak.]]</f>
        <v>3.55</v>
      </c>
      <c r="Q708" s="94" t="s">
        <v>2440</v>
      </c>
      <c r="R708" s="36" t="s">
        <v>6198</v>
      </c>
      <c r="S708" s="91">
        <f>IF(ISERROR(Table13[[#This Row],[W Inner]]),Table13[[#This Row],[W Outer]],IF(AND(Table13[[#This Row],[W Inner]]&gt;0,Table13[[#This Row],[W Inner]]&lt;&gt;"0"),Table13[[#This Row],[W Inner]],Table13[[#This Row],[W Outer]]))</f>
        <v>4</v>
      </c>
      <c r="T708" s="86"/>
      <c r="U70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8" s="49">
        <f>IF(Table13[[#This Row],[Zamówienie - Ilosc SKU '[Szt']]]=0,0,MOD(Table13[[#This Row],[Zamówienie - Ilosc SKU '[Szt']]],Table13[[#This Row],[Min. Ilość Zam. Sku]])-0.5)</f>
        <v>0</v>
      </c>
      <c r="W708" s="31">
        <f>Table13[[#This Row],[Сena SKU Po Wszystkich Rabatach]]*U708</f>
        <v>0</v>
      </c>
      <c r="X708" s="33" t="str">
        <f>IF(Table13[[#This Row],[Zamówienie - Ilosc SKU '[Szt']]]=0,"Niezamówione produkty","Zamówione produkty")</f>
        <v>Niezamówione produkty</v>
      </c>
      <c r="Y708" s="34" t="s">
        <v>90</v>
      </c>
      <c r="Z708" s="34">
        <v>4</v>
      </c>
      <c r="AA708" s="34">
        <v>48</v>
      </c>
      <c r="AB708" s="34">
        <v>288</v>
      </c>
      <c r="AC708" s="34">
        <f>+Table13[[#This Row],[Na Palecie]]/Table13[[#This Row],[W Outer]]</f>
        <v>72</v>
      </c>
      <c r="AD708" s="34">
        <f>+Table13[[#This Row],[Na Palecie]]/Table13[[#This Row],[Na 
Warstwie]]</f>
        <v>6</v>
      </c>
      <c r="AE708" s="37" t="s">
        <v>2297</v>
      </c>
      <c r="AF708" s="37" t="s">
        <v>2298</v>
      </c>
      <c r="AG708" s="37" t="s">
        <v>2299</v>
      </c>
      <c r="AH708" s="37" t="s">
        <v>2300</v>
      </c>
      <c r="AI708" s="37"/>
      <c r="AJ708" s="37" t="s">
        <v>6712</v>
      </c>
      <c r="AK708" s="37" t="s">
        <v>2059</v>
      </c>
      <c r="AL708" s="37" t="str">
        <f>_xlfn.XLOOKUP(Table13[[#This Row],[Rabat Indywidualny]],'PC2 code'!A:A,'PC2 code'!B:B,0)</f>
        <v>00</v>
      </c>
    </row>
    <row r="709" spans="1:38" ht="15.75" customHeight="1" x14ac:dyDescent="0.35">
      <c r="A709" s="73" t="s">
        <v>5932</v>
      </c>
      <c r="B709" s="73" t="str">
        <f>TEXT(Table13[[#This Row],[Kod EAN 
(Sku)]],"0000000000000")</f>
        <v>3086123399471</v>
      </c>
      <c r="C709" s="78" t="str">
        <f>IF(AND(Table13[[#This Row],[Kod EAN 
(Szt)]]&lt;&gt;0,Table13[[#This Row],[Kod EAN 
(Szt)]]&lt;&gt;"0"),TEXT(Table13[[#This Row],[Kod EAN 
(Szt)]],"0000000000000"),"")</f>
        <v/>
      </c>
      <c r="D709" s="79" t="s">
        <v>2301</v>
      </c>
      <c r="E709" s="27" t="s">
        <v>13</v>
      </c>
      <c r="F709" s="28" t="s">
        <v>2224</v>
      </c>
      <c r="G709" s="29"/>
      <c r="H709" s="66">
        <v>4.4400000000000004</v>
      </c>
      <c r="I709" s="67"/>
      <c r="J709" s="51">
        <f>Table13[[#This Row],[Cena Netto]]*(1-Table13[[#This Row],[Rabat Długoterminowy]])</f>
        <v>4.4400000000000004</v>
      </c>
      <c r="K709" s="80">
        <f>IF(TRIM($D$8)='Payment Term'!A$1,1-(1-$D$9)*(1-2%),$D$9)</f>
        <v>0.25</v>
      </c>
      <c r="L709" s="35"/>
      <c r="M709" s="81">
        <f>1-(1-Table13[[#This Row],[Rabat Długoterminowy]])*(1-Table13[[#This Row],[Dodatkowy rabat kwartału (składany)]])</f>
        <v>0</v>
      </c>
      <c r="N709" s="52">
        <v>0</v>
      </c>
      <c r="O709" s="31">
        <f>ROUND(Table13[[#This Row],[Cena Netto Po Rabacie Długoterminowym]]*(1-Table13[[#This Row],[Rabat Podstawowy]])*(1-Table13[[#This Row],[Dodatkowy rabat kwartału (składany)]])*(1-Table13[[#This Row],[Rabat Indywidualny]]),2)</f>
        <v>3.33</v>
      </c>
      <c r="P709" s="31">
        <f>Table13[[#This Row],[Сena SKU Po Wszystkich Rabatach]]/Table13[[#This Row],[Szt/
Opak.]]</f>
        <v>3.33</v>
      </c>
      <c r="Q709" s="94" t="s">
        <v>6200</v>
      </c>
      <c r="R709" s="36" t="s">
        <v>2500</v>
      </c>
      <c r="S709" s="91">
        <f>IF(ISERROR(Table13[[#This Row],[W Inner]]),Table13[[#This Row],[W Outer]],IF(AND(Table13[[#This Row],[W Inner]]&gt;0,Table13[[#This Row],[W Inner]]&lt;&gt;"0"),Table13[[#This Row],[W Inner]],Table13[[#This Row],[W Outer]]))</f>
        <v>40</v>
      </c>
      <c r="T709" s="86"/>
      <c r="U70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09" s="49">
        <f>IF(Table13[[#This Row],[Zamówienie - Ilosc SKU '[Szt']]]=0,0,MOD(Table13[[#This Row],[Zamówienie - Ilosc SKU '[Szt']]],Table13[[#This Row],[Min. Ilość Zam. Sku]])-0.5)</f>
        <v>0</v>
      </c>
      <c r="W709" s="31">
        <f>Table13[[#This Row],[Сena SKU Po Wszystkich Rabatach]]*U709</f>
        <v>0</v>
      </c>
      <c r="X709" s="33" t="str">
        <f>IF(Table13[[#This Row],[Zamówienie - Ilosc SKU '[Szt']]]=0,"Niezamówione produkty","Zamówione produkty")</f>
        <v>Niezamówione produkty</v>
      </c>
      <c r="Y709" s="34" t="s">
        <v>90</v>
      </c>
      <c r="Z709" s="34">
        <v>40</v>
      </c>
      <c r="AA709" s="34">
        <v>800</v>
      </c>
      <c r="AB709" s="34">
        <v>5600</v>
      </c>
      <c r="AC709" s="34">
        <f>+Table13[[#This Row],[Na Palecie]]/Table13[[#This Row],[W Outer]]</f>
        <v>140</v>
      </c>
      <c r="AD709" s="34">
        <f>+Table13[[#This Row],[Na Palecie]]/Table13[[#This Row],[Na 
Warstwie]]</f>
        <v>7</v>
      </c>
      <c r="AE709" s="37" t="s">
        <v>2302</v>
      </c>
      <c r="AF709" s="37" t="s">
        <v>90</v>
      </c>
      <c r="AG709" s="37" t="s">
        <v>2303</v>
      </c>
      <c r="AH709" s="37" t="s">
        <v>2304</v>
      </c>
      <c r="AI709" s="37"/>
      <c r="AJ709" s="37" t="s">
        <v>6712</v>
      </c>
      <c r="AK709" s="37" t="s">
        <v>2059</v>
      </c>
      <c r="AL709" s="37" t="str">
        <f>_xlfn.XLOOKUP(Table13[[#This Row],[Rabat Indywidualny]],'PC2 code'!A:A,'PC2 code'!B:B,0)</f>
        <v>00</v>
      </c>
    </row>
    <row r="710" spans="1:38" ht="15.75" customHeight="1" x14ac:dyDescent="0.35">
      <c r="A710" s="73" t="s">
        <v>5933</v>
      </c>
      <c r="B710" s="73" t="str">
        <f>TEXT(Table13[[#This Row],[Kod EAN 
(Sku)]],"0000000000000")</f>
        <v>3086123303843</v>
      </c>
      <c r="C710" s="78" t="str">
        <f>IF(AND(Table13[[#This Row],[Kod EAN 
(Szt)]]&lt;&gt;0,Table13[[#This Row],[Kod EAN 
(Szt)]]&lt;&gt;"0"),TEXT(Table13[[#This Row],[Kod EAN 
(Szt)]],"0000000000000"),"")</f>
        <v/>
      </c>
      <c r="D710" s="79" t="s">
        <v>2305</v>
      </c>
      <c r="E710" s="27" t="s">
        <v>13</v>
      </c>
      <c r="F710" s="28" t="s">
        <v>2224</v>
      </c>
      <c r="G710" s="29"/>
      <c r="H710" s="66">
        <v>16.43</v>
      </c>
      <c r="I710" s="67">
        <v>0.1</v>
      </c>
      <c r="J710" s="51">
        <f>Table13[[#This Row],[Cena Netto]]*(1-Table13[[#This Row],[Rabat Długoterminowy]])</f>
        <v>14.787000000000001</v>
      </c>
      <c r="K710" s="80">
        <f>IF(TRIM($D$8)='Payment Term'!A$1,1-(1-$D$9)*(1-2%),$D$9)</f>
        <v>0.25</v>
      </c>
      <c r="L710" s="35"/>
      <c r="M710" s="81">
        <f>1-(1-Table13[[#This Row],[Rabat Długoterminowy]])*(1-Table13[[#This Row],[Dodatkowy rabat kwartału (składany)]])</f>
        <v>9.9999999999999978E-2</v>
      </c>
      <c r="N710" s="52">
        <v>0</v>
      </c>
      <c r="O710" s="31">
        <f>ROUND(Table13[[#This Row],[Cena Netto Po Rabacie Długoterminowym]]*(1-Table13[[#This Row],[Rabat Podstawowy]])*(1-Table13[[#This Row],[Dodatkowy rabat kwartału (składany)]])*(1-Table13[[#This Row],[Rabat Indywidualny]]),2)</f>
        <v>11.09</v>
      </c>
      <c r="P710" s="31">
        <f>Table13[[#This Row],[Сena SKU Po Wszystkich Rabatach]]/Table13[[#This Row],[Szt/
Opak.]]</f>
        <v>2.7725</v>
      </c>
      <c r="Q710" s="94" t="s">
        <v>6198</v>
      </c>
      <c r="R710" s="36" t="s">
        <v>2440</v>
      </c>
      <c r="S710" s="91">
        <f>IF(ISERROR(Table13[[#This Row],[W Inner]]),Table13[[#This Row],[W Outer]],IF(AND(Table13[[#This Row],[W Inner]]&gt;0,Table13[[#This Row],[W Inner]]&lt;&gt;"0"),Table13[[#This Row],[W Inner]],Table13[[#This Row],[W Outer]]))</f>
        <v>10</v>
      </c>
      <c r="T710" s="86"/>
      <c r="U71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0" s="49">
        <f>IF(Table13[[#This Row],[Zamówienie - Ilosc SKU '[Szt']]]=0,0,MOD(Table13[[#This Row],[Zamówienie - Ilosc SKU '[Szt']]],Table13[[#This Row],[Min. Ilość Zam. Sku]])-0.5)</f>
        <v>0</v>
      </c>
      <c r="W710" s="31">
        <f>Table13[[#This Row],[Сena SKU Po Wszystkich Rabatach]]*U710</f>
        <v>0</v>
      </c>
      <c r="X710" s="33" t="str">
        <f>IF(Table13[[#This Row],[Zamówienie - Ilosc SKU '[Szt']]]=0,"Niezamówione produkty","Zamówione produkty")</f>
        <v>Niezamówione produkty</v>
      </c>
      <c r="Y710" s="34" t="s">
        <v>90</v>
      </c>
      <c r="Z710" s="34">
        <v>10</v>
      </c>
      <c r="AA710" s="34">
        <v>150</v>
      </c>
      <c r="AB710" s="34">
        <v>1050</v>
      </c>
      <c r="AC710" s="34">
        <f>+Table13[[#This Row],[Na Palecie]]/Table13[[#This Row],[W Outer]]</f>
        <v>105</v>
      </c>
      <c r="AD710" s="34">
        <f>+Table13[[#This Row],[Na Palecie]]/Table13[[#This Row],[Na 
Warstwie]]</f>
        <v>7</v>
      </c>
      <c r="AE710" s="37" t="s">
        <v>2306</v>
      </c>
      <c r="AF710" s="37" t="s">
        <v>90</v>
      </c>
      <c r="AG710" s="37" t="s">
        <v>2307</v>
      </c>
      <c r="AH710" s="37" t="s">
        <v>2308</v>
      </c>
      <c r="AI710" s="37"/>
      <c r="AJ710" s="37" t="s">
        <v>6712</v>
      </c>
      <c r="AK710" s="37" t="s">
        <v>2059</v>
      </c>
      <c r="AL710" s="37" t="str">
        <f>_xlfn.XLOOKUP(Table13[[#This Row],[Rabat Indywidualny]],'PC2 code'!A:A,'PC2 code'!B:B,0)</f>
        <v>00</v>
      </c>
    </row>
    <row r="711" spans="1:38" ht="15.75" customHeight="1" x14ac:dyDescent="0.35">
      <c r="A711" s="73" t="s">
        <v>5934</v>
      </c>
      <c r="B711" s="73" t="str">
        <f>TEXT(Table13[[#This Row],[Kod EAN 
(Sku)]],"0000000000000")</f>
        <v>3086123437739</v>
      </c>
      <c r="C711" s="78" t="str">
        <f>IF(AND(Table13[[#This Row],[Kod EAN 
(Szt)]]&lt;&gt;0,Table13[[#This Row],[Kod EAN 
(Szt)]]&lt;&gt;"0"),TEXT(Table13[[#This Row],[Kod EAN 
(Szt)]],"0000000000000"),"")</f>
        <v/>
      </c>
      <c r="D711" s="79" t="s">
        <v>2309</v>
      </c>
      <c r="E711" s="27" t="s">
        <v>13</v>
      </c>
      <c r="F711" s="28" t="s">
        <v>2224</v>
      </c>
      <c r="G711" s="29"/>
      <c r="H711" s="66">
        <v>24.62</v>
      </c>
      <c r="I711" s="67"/>
      <c r="J711" s="51">
        <f>Table13[[#This Row],[Cena Netto]]*(1-Table13[[#This Row],[Rabat Długoterminowy]])</f>
        <v>24.62</v>
      </c>
      <c r="K711" s="80">
        <f>IF(TRIM($D$8)='Payment Term'!A$1,1-(1-$D$9)*(1-2%),$D$9)</f>
        <v>0.25</v>
      </c>
      <c r="L711" s="35"/>
      <c r="M711" s="81">
        <f>1-(1-Table13[[#This Row],[Rabat Długoterminowy]])*(1-Table13[[#This Row],[Dodatkowy rabat kwartału (składany)]])</f>
        <v>0</v>
      </c>
      <c r="N711" s="52">
        <v>0</v>
      </c>
      <c r="O711" s="31">
        <f>ROUND(Table13[[#This Row],[Cena Netto Po Rabacie Długoterminowym]]*(1-Table13[[#This Row],[Rabat Podstawowy]])*(1-Table13[[#This Row],[Dodatkowy rabat kwartału (składany)]])*(1-Table13[[#This Row],[Rabat Indywidualny]]),2)</f>
        <v>18.47</v>
      </c>
      <c r="P711" s="31">
        <f>Table13[[#This Row],[Сena SKU Po Wszystkich Rabatach]]/Table13[[#This Row],[Szt/
Opak.]]</f>
        <v>2.3087499999999999</v>
      </c>
      <c r="Q711" s="94" t="s">
        <v>6199</v>
      </c>
      <c r="R711" s="36" t="s">
        <v>2460</v>
      </c>
      <c r="S711" s="91">
        <f>IF(ISERROR(Table13[[#This Row],[W Inner]]),Table13[[#This Row],[W Outer]],IF(AND(Table13[[#This Row],[W Inner]]&gt;0,Table13[[#This Row],[W Inner]]&lt;&gt;"0"),Table13[[#This Row],[W Inner]],Table13[[#This Row],[W Outer]]))</f>
        <v>20</v>
      </c>
      <c r="T711" s="86"/>
      <c r="U71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1" s="49">
        <f>IF(Table13[[#This Row],[Zamówienie - Ilosc SKU '[Szt']]]=0,0,MOD(Table13[[#This Row],[Zamówienie - Ilosc SKU '[Szt']]],Table13[[#This Row],[Min. Ilość Zam. Sku]])-0.5)</f>
        <v>0</v>
      </c>
      <c r="W711" s="31">
        <f>Table13[[#This Row],[Сena SKU Po Wszystkich Rabatach]]*U711</f>
        <v>0</v>
      </c>
      <c r="X711" s="33" t="str">
        <f>IF(Table13[[#This Row],[Zamówienie - Ilosc SKU '[Szt']]]=0,"Niezamówione produkty","Zamówione produkty")</f>
        <v>Niezamówione produkty</v>
      </c>
      <c r="Y711" s="34" t="s">
        <v>90</v>
      </c>
      <c r="Z711" s="34">
        <v>20</v>
      </c>
      <c r="AA711" s="34">
        <v>240</v>
      </c>
      <c r="AB711" s="34">
        <v>960</v>
      </c>
      <c r="AC711" s="34">
        <f>+Table13[[#This Row],[Na Palecie]]/Table13[[#This Row],[W Outer]]</f>
        <v>48</v>
      </c>
      <c r="AD711" s="34">
        <f>+Table13[[#This Row],[Na Palecie]]/Table13[[#This Row],[Na 
Warstwie]]</f>
        <v>4</v>
      </c>
      <c r="AE711" s="37" t="s">
        <v>2310</v>
      </c>
      <c r="AF711" s="37" t="s">
        <v>90</v>
      </c>
      <c r="AG711" s="37" t="s">
        <v>2311</v>
      </c>
      <c r="AH711" s="37" t="s">
        <v>2312</v>
      </c>
      <c r="AI711" s="37"/>
      <c r="AJ711" s="37" t="s">
        <v>6712</v>
      </c>
      <c r="AK711" s="37" t="s">
        <v>2059</v>
      </c>
      <c r="AL711" s="37" t="str">
        <f>_xlfn.XLOOKUP(Table13[[#This Row],[Rabat Indywidualny]],'PC2 code'!A:A,'PC2 code'!B:B,0)</f>
        <v>00</v>
      </c>
    </row>
    <row r="712" spans="1:38" ht="15.75" customHeight="1" x14ac:dyDescent="0.35">
      <c r="A712" s="73" t="s">
        <v>5935</v>
      </c>
      <c r="B712" s="73" t="str">
        <f>TEXT(Table13[[#This Row],[Kod EAN 
(Sku)]],"0000000000000")</f>
        <v>3086123399464</v>
      </c>
      <c r="C712" s="78" t="str">
        <f>IF(AND(Table13[[#This Row],[Kod EAN 
(Szt)]]&lt;&gt;0,Table13[[#This Row],[Kod EAN 
(Szt)]]&lt;&gt;"0"),TEXT(Table13[[#This Row],[Kod EAN 
(Szt)]],"0000000000000"),"")</f>
        <v>3086123399471</v>
      </c>
      <c r="D712" s="79" t="s">
        <v>2313</v>
      </c>
      <c r="E712" s="27" t="s">
        <v>13</v>
      </c>
      <c r="F712" s="28" t="s">
        <v>2224</v>
      </c>
      <c r="G712" s="29"/>
      <c r="H712" s="66">
        <v>44.43</v>
      </c>
      <c r="I712" s="67">
        <v>0.1</v>
      </c>
      <c r="J712" s="51">
        <f>Table13[[#This Row],[Cena Netto]]*(1-Table13[[#This Row],[Rabat Długoterminowy]])</f>
        <v>39.987000000000002</v>
      </c>
      <c r="K712" s="80">
        <f>IF(TRIM($D$8)='Payment Term'!A$1,1-(1-$D$9)*(1-2%),$D$9)</f>
        <v>0.25</v>
      </c>
      <c r="L712" s="35"/>
      <c r="M712" s="81">
        <f>1-(1-Table13[[#This Row],[Rabat Długoterminowy]])*(1-Table13[[#This Row],[Dodatkowy rabat kwartału (składany)]])</f>
        <v>9.9999999999999978E-2</v>
      </c>
      <c r="N712" s="52">
        <v>0</v>
      </c>
      <c r="O712" s="31">
        <f>ROUND(Table13[[#This Row],[Cena Netto Po Rabacie Długoterminowym]]*(1-Table13[[#This Row],[Rabat Podstawowy]])*(1-Table13[[#This Row],[Dodatkowy rabat kwartału (składany)]])*(1-Table13[[#This Row],[Rabat Indywidualny]]),2)</f>
        <v>29.99</v>
      </c>
      <c r="P712" s="31">
        <f>Table13[[#This Row],[Сena SKU Po Wszystkich Rabatach]]/Table13[[#This Row],[Szt/
Opak.]]</f>
        <v>2.9989999999999997</v>
      </c>
      <c r="Q712" s="94" t="s">
        <v>2440</v>
      </c>
      <c r="R712" s="36" t="s">
        <v>6198</v>
      </c>
      <c r="S712" s="91">
        <f>IF(ISERROR(Table13[[#This Row],[W Inner]]),Table13[[#This Row],[W Outer]],IF(AND(Table13[[#This Row],[W Inner]]&gt;0,Table13[[#This Row],[W Inner]]&lt;&gt;"0"),Table13[[#This Row],[W Inner]],Table13[[#This Row],[W Outer]]))</f>
        <v>4</v>
      </c>
      <c r="T712" s="86"/>
      <c r="U71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2" s="49">
        <f>IF(Table13[[#This Row],[Zamówienie - Ilosc SKU '[Szt']]]=0,0,MOD(Table13[[#This Row],[Zamówienie - Ilosc SKU '[Szt']]],Table13[[#This Row],[Min. Ilość Zam. Sku]])-0.5)</f>
        <v>0</v>
      </c>
      <c r="W712" s="31">
        <f>Table13[[#This Row],[Сena SKU Po Wszystkich Rabatach]]*U712</f>
        <v>0</v>
      </c>
      <c r="X712" s="33" t="str">
        <f>IF(Table13[[#This Row],[Zamówienie - Ilosc SKU '[Szt']]]=0,"Niezamówione produkty","Zamówione produkty")</f>
        <v>Niezamówione produkty</v>
      </c>
      <c r="Y712" s="34" t="s">
        <v>90</v>
      </c>
      <c r="Z712" s="34">
        <v>4</v>
      </c>
      <c r="AA712" s="34">
        <v>48</v>
      </c>
      <c r="AB712" s="34">
        <v>288</v>
      </c>
      <c r="AC712" s="34">
        <f>+Table13[[#This Row],[Na Palecie]]/Table13[[#This Row],[W Outer]]</f>
        <v>72</v>
      </c>
      <c r="AD712" s="34">
        <f>+Table13[[#This Row],[Na Palecie]]/Table13[[#This Row],[Na 
Warstwie]]</f>
        <v>6</v>
      </c>
      <c r="AE712" s="37" t="s">
        <v>2314</v>
      </c>
      <c r="AF712" s="37" t="s">
        <v>2302</v>
      </c>
      <c r="AG712" s="37" t="s">
        <v>2315</v>
      </c>
      <c r="AH712" s="37" t="s">
        <v>2316</v>
      </c>
      <c r="AI712" s="37"/>
      <c r="AJ712" s="37" t="s">
        <v>6712</v>
      </c>
      <c r="AK712" s="37" t="s">
        <v>2059</v>
      </c>
      <c r="AL712" s="37" t="str">
        <f>_xlfn.XLOOKUP(Table13[[#This Row],[Rabat Indywidualny]],'PC2 code'!A:A,'PC2 code'!B:B,0)</f>
        <v>00</v>
      </c>
    </row>
    <row r="713" spans="1:38" ht="15.75" customHeight="1" x14ac:dyDescent="0.35">
      <c r="A713" s="73" t="s">
        <v>5936</v>
      </c>
      <c r="B713" s="73" t="str">
        <f>TEXT(Table13[[#This Row],[Kod EAN 
(Sku)]],"0000000000000")</f>
        <v>3086123493049</v>
      </c>
      <c r="C713" s="78" t="str">
        <f>IF(AND(Table13[[#This Row],[Kod EAN 
(Szt)]]&lt;&gt;0,Table13[[#This Row],[Kod EAN 
(Szt)]]&lt;&gt;"0"),TEXT(Table13[[#This Row],[Kod EAN 
(Szt)]],"0000000000000"),"")</f>
        <v/>
      </c>
      <c r="D713" s="79" t="s">
        <v>2317</v>
      </c>
      <c r="E713" s="27" t="s">
        <v>13</v>
      </c>
      <c r="F713" s="28" t="s">
        <v>2224</v>
      </c>
      <c r="G713" s="29"/>
      <c r="H713" s="66">
        <v>16.43</v>
      </c>
      <c r="I713" s="67"/>
      <c r="J713" s="51">
        <f>Table13[[#This Row],[Cena Netto]]*(1-Table13[[#This Row],[Rabat Długoterminowy]])</f>
        <v>16.43</v>
      </c>
      <c r="K713" s="80">
        <f>IF(TRIM($D$8)='Payment Term'!A$1,1-(1-$D$9)*(1-2%),$D$9)</f>
        <v>0.25</v>
      </c>
      <c r="L713" s="35"/>
      <c r="M713" s="81">
        <f>1-(1-Table13[[#This Row],[Rabat Długoterminowy]])*(1-Table13[[#This Row],[Dodatkowy rabat kwartału (składany)]])</f>
        <v>0</v>
      </c>
      <c r="N713" s="52">
        <v>0</v>
      </c>
      <c r="O713" s="31">
        <f>ROUND(Table13[[#This Row],[Cena Netto Po Rabacie Długoterminowym]]*(1-Table13[[#This Row],[Rabat Podstawowy]])*(1-Table13[[#This Row],[Dodatkowy rabat kwartału (składany)]])*(1-Table13[[#This Row],[Rabat Indywidualny]]),2)</f>
        <v>12.32</v>
      </c>
      <c r="P713" s="31">
        <f>Table13[[#This Row],[Сena SKU Po Wszystkich Rabatach]]/Table13[[#This Row],[Szt/
Opak.]]</f>
        <v>3.08</v>
      </c>
      <c r="Q713" s="94" t="s">
        <v>6198</v>
      </c>
      <c r="R713" s="36" t="s">
        <v>2440</v>
      </c>
      <c r="S713" s="91">
        <f>IF(ISERROR(Table13[[#This Row],[W Inner]]),Table13[[#This Row],[W Outer]],IF(AND(Table13[[#This Row],[W Inner]]&gt;0,Table13[[#This Row],[W Inner]]&lt;&gt;"0"),Table13[[#This Row],[W Inner]],Table13[[#This Row],[W Outer]]))</f>
        <v>10</v>
      </c>
      <c r="T713" s="86"/>
      <c r="U71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3" s="49">
        <f>IF(Table13[[#This Row],[Zamówienie - Ilosc SKU '[Szt']]]=0,0,MOD(Table13[[#This Row],[Zamówienie - Ilosc SKU '[Szt']]],Table13[[#This Row],[Min. Ilość Zam. Sku]])-0.5)</f>
        <v>0</v>
      </c>
      <c r="W713" s="31">
        <f>Table13[[#This Row],[Сena SKU Po Wszystkich Rabatach]]*U713</f>
        <v>0</v>
      </c>
      <c r="X713" s="33" t="str">
        <f>IF(Table13[[#This Row],[Zamówienie - Ilosc SKU '[Szt']]]=0,"Niezamówione produkty","Zamówione produkty")</f>
        <v>Niezamówione produkty</v>
      </c>
      <c r="Y713" s="34" t="s">
        <v>90</v>
      </c>
      <c r="Z713" s="34">
        <v>10</v>
      </c>
      <c r="AA713" s="34">
        <v>150</v>
      </c>
      <c r="AB713" s="34">
        <v>1050</v>
      </c>
      <c r="AC713" s="34">
        <f>+Table13[[#This Row],[Na Palecie]]/Table13[[#This Row],[W Outer]]</f>
        <v>105</v>
      </c>
      <c r="AD713" s="34">
        <f>+Table13[[#This Row],[Na Palecie]]/Table13[[#This Row],[Na 
Warstwie]]</f>
        <v>7</v>
      </c>
      <c r="AE713" s="37" t="s">
        <v>2318</v>
      </c>
      <c r="AF713" s="37" t="s">
        <v>90</v>
      </c>
      <c r="AG713" s="37" t="s">
        <v>2319</v>
      </c>
      <c r="AH713" s="37" t="s">
        <v>2320</v>
      </c>
      <c r="AI713" s="37"/>
      <c r="AJ713" s="37" t="s">
        <v>6712</v>
      </c>
      <c r="AK713" s="37" t="s">
        <v>2059</v>
      </c>
      <c r="AL713" s="37" t="str">
        <f>_xlfn.XLOOKUP(Table13[[#This Row],[Rabat Indywidualny]],'PC2 code'!A:A,'PC2 code'!B:B,0)</f>
        <v>00</v>
      </c>
    </row>
    <row r="714" spans="1:38" ht="15.75" customHeight="1" x14ac:dyDescent="0.35">
      <c r="A714" s="73" t="s">
        <v>5937</v>
      </c>
      <c r="B714" s="73" t="str">
        <f>TEXT(Table13[[#This Row],[Kod EAN 
(Sku)]],"0000000000000")</f>
        <v>3086123242852</v>
      </c>
      <c r="C714" s="78" t="str">
        <f>IF(AND(Table13[[#This Row],[Kod EAN 
(Szt)]]&lt;&gt;0,Table13[[#This Row],[Kod EAN 
(Szt)]]&lt;&gt;"0"),TEXT(Table13[[#This Row],[Kod EAN 
(Szt)]],"0000000000000"),"")</f>
        <v/>
      </c>
      <c r="D714" s="79" t="s">
        <v>2321</v>
      </c>
      <c r="E714" s="27" t="s">
        <v>13</v>
      </c>
      <c r="F714" s="28" t="s">
        <v>2224</v>
      </c>
      <c r="G714" s="29"/>
      <c r="H714" s="66">
        <v>16.43</v>
      </c>
      <c r="I714" s="67">
        <v>0.1</v>
      </c>
      <c r="J714" s="51">
        <f>Table13[[#This Row],[Cena Netto]]*(1-Table13[[#This Row],[Rabat Długoterminowy]])</f>
        <v>14.787000000000001</v>
      </c>
      <c r="K714" s="80">
        <f>IF(TRIM($D$8)='Payment Term'!A$1,1-(1-$D$9)*(1-2%),$D$9)</f>
        <v>0.25</v>
      </c>
      <c r="L714" s="35"/>
      <c r="M714" s="81">
        <f>1-(1-Table13[[#This Row],[Rabat Długoterminowy]])*(1-Table13[[#This Row],[Dodatkowy rabat kwartału (składany)]])</f>
        <v>9.9999999999999978E-2</v>
      </c>
      <c r="N714" s="52">
        <v>0</v>
      </c>
      <c r="O714" s="31">
        <f>ROUND(Table13[[#This Row],[Cena Netto Po Rabacie Długoterminowym]]*(1-Table13[[#This Row],[Rabat Podstawowy]])*(1-Table13[[#This Row],[Dodatkowy rabat kwartału (składany)]])*(1-Table13[[#This Row],[Rabat Indywidualny]]),2)</f>
        <v>11.09</v>
      </c>
      <c r="P714" s="31">
        <f>Table13[[#This Row],[Сena SKU Po Wszystkich Rabatach]]/Table13[[#This Row],[Szt/
Opak.]]</f>
        <v>2.7725</v>
      </c>
      <c r="Q714" s="94" t="s">
        <v>6198</v>
      </c>
      <c r="R714" s="36" t="s">
        <v>2440</v>
      </c>
      <c r="S714" s="91">
        <f>IF(ISERROR(Table13[[#This Row],[W Inner]]),Table13[[#This Row],[W Outer]],IF(AND(Table13[[#This Row],[W Inner]]&gt;0,Table13[[#This Row],[W Inner]]&lt;&gt;"0"),Table13[[#This Row],[W Inner]],Table13[[#This Row],[W Outer]]))</f>
        <v>10</v>
      </c>
      <c r="T714" s="86"/>
      <c r="U71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4" s="49">
        <f>IF(Table13[[#This Row],[Zamówienie - Ilosc SKU '[Szt']]]=0,0,MOD(Table13[[#This Row],[Zamówienie - Ilosc SKU '[Szt']]],Table13[[#This Row],[Min. Ilość Zam. Sku]])-0.5)</f>
        <v>0</v>
      </c>
      <c r="W714" s="31">
        <f>Table13[[#This Row],[Сena SKU Po Wszystkich Rabatach]]*U714</f>
        <v>0</v>
      </c>
      <c r="X714" s="33" t="str">
        <f>IF(Table13[[#This Row],[Zamówienie - Ilosc SKU '[Szt']]]=0,"Niezamówione produkty","Zamówione produkty")</f>
        <v>Niezamówione produkty</v>
      </c>
      <c r="Y714" s="34" t="s">
        <v>90</v>
      </c>
      <c r="Z714" s="34">
        <v>10</v>
      </c>
      <c r="AA714" s="34">
        <v>150</v>
      </c>
      <c r="AB714" s="34">
        <v>1050</v>
      </c>
      <c r="AC714" s="34">
        <f>+Table13[[#This Row],[Na Palecie]]/Table13[[#This Row],[W Outer]]</f>
        <v>105</v>
      </c>
      <c r="AD714" s="34">
        <f>+Table13[[#This Row],[Na Palecie]]/Table13[[#This Row],[Na 
Warstwie]]</f>
        <v>7</v>
      </c>
      <c r="AE714" s="37" t="s">
        <v>2322</v>
      </c>
      <c r="AF714" s="37" t="s">
        <v>90</v>
      </c>
      <c r="AG714" s="37" t="s">
        <v>2323</v>
      </c>
      <c r="AH714" s="37" t="s">
        <v>2324</v>
      </c>
      <c r="AI714" s="37"/>
      <c r="AJ714" s="37" t="s">
        <v>6712</v>
      </c>
      <c r="AK714" s="37" t="s">
        <v>2059</v>
      </c>
      <c r="AL714" s="37" t="str">
        <f>_xlfn.XLOOKUP(Table13[[#This Row],[Rabat Indywidualny]],'PC2 code'!A:A,'PC2 code'!B:B,0)</f>
        <v>00</v>
      </c>
    </row>
    <row r="715" spans="1:38" ht="15.75" customHeight="1" x14ac:dyDescent="0.35">
      <c r="A715" s="73" t="s">
        <v>5938</v>
      </c>
      <c r="B715" s="73" t="str">
        <f>TEXT(Table13[[#This Row],[Kod EAN 
(Sku)]],"0000000000000")</f>
        <v>3086123325456</v>
      </c>
      <c r="C715" s="78" t="str">
        <f>IF(AND(Table13[[#This Row],[Kod EAN 
(Szt)]]&lt;&gt;0,Table13[[#This Row],[Kod EAN 
(Szt)]]&lt;&gt;"0"),TEXT(Table13[[#This Row],[Kod EAN 
(Szt)]],"0000000000000"),"")</f>
        <v>3086123262584</v>
      </c>
      <c r="D715" s="79" t="s">
        <v>2325</v>
      </c>
      <c r="E715" s="27" t="s">
        <v>13</v>
      </c>
      <c r="F715" s="28" t="s">
        <v>2224</v>
      </c>
      <c r="G715" s="29"/>
      <c r="H715" s="66">
        <v>44.43</v>
      </c>
      <c r="I715" s="67">
        <v>0.1</v>
      </c>
      <c r="J715" s="51">
        <f>Table13[[#This Row],[Cena Netto]]*(1-Table13[[#This Row],[Rabat Długoterminowy]])</f>
        <v>39.987000000000002</v>
      </c>
      <c r="K715" s="80">
        <f>IF(TRIM($D$8)='Payment Term'!A$1,1-(1-$D$9)*(1-2%),$D$9)</f>
        <v>0.25</v>
      </c>
      <c r="L715" s="35"/>
      <c r="M715" s="81">
        <f>1-(1-Table13[[#This Row],[Rabat Długoterminowy]])*(1-Table13[[#This Row],[Dodatkowy rabat kwartału (składany)]])</f>
        <v>9.9999999999999978E-2</v>
      </c>
      <c r="N715" s="52">
        <v>0</v>
      </c>
      <c r="O715" s="31">
        <f>ROUND(Table13[[#This Row],[Cena Netto Po Rabacie Długoterminowym]]*(1-Table13[[#This Row],[Rabat Podstawowy]])*(1-Table13[[#This Row],[Dodatkowy rabat kwartału (składany)]])*(1-Table13[[#This Row],[Rabat Indywidualny]]),2)</f>
        <v>29.99</v>
      </c>
      <c r="P715" s="31">
        <f>Table13[[#This Row],[Сena SKU Po Wszystkich Rabatach]]/Table13[[#This Row],[Szt/
Opak.]]</f>
        <v>2.9989999999999997</v>
      </c>
      <c r="Q715" s="94" t="s">
        <v>2440</v>
      </c>
      <c r="R715" s="36" t="s">
        <v>6198</v>
      </c>
      <c r="S715" s="91">
        <f>IF(ISERROR(Table13[[#This Row],[W Inner]]),Table13[[#This Row],[W Outer]],IF(AND(Table13[[#This Row],[W Inner]]&gt;0,Table13[[#This Row],[W Inner]]&lt;&gt;"0"),Table13[[#This Row],[W Inner]],Table13[[#This Row],[W Outer]]))</f>
        <v>4</v>
      </c>
      <c r="T715" s="86"/>
      <c r="U71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5" s="49">
        <f>IF(Table13[[#This Row],[Zamówienie - Ilosc SKU '[Szt']]]=0,0,MOD(Table13[[#This Row],[Zamówienie - Ilosc SKU '[Szt']]],Table13[[#This Row],[Min. Ilość Zam. Sku]])-0.5)</f>
        <v>0</v>
      </c>
      <c r="W715" s="31">
        <f>Table13[[#This Row],[Сena SKU Po Wszystkich Rabatach]]*U715</f>
        <v>0</v>
      </c>
      <c r="X715" s="33" t="str">
        <f>IF(Table13[[#This Row],[Zamówienie - Ilosc SKU '[Szt']]]=0,"Niezamówione produkty","Zamówione produkty")</f>
        <v>Niezamówione produkty</v>
      </c>
      <c r="Y715" s="34" t="s">
        <v>90</v>
      </c>
      <c r="Z715" s="34">
        <v>4</v>
      </c>
      <c r="AA715" s="34">
        <v>48</v>
      </c>
      <c r="AB715" s="34">
        <v>288</v>
      </c>
      <c r="AC715" s="34">
        <f>+Table13[[#This Row],[Na Palecie]]/Table13[[#This Row],[W Outer]]</f>
        <v>72</v>
      </c>
      <c r="AD715" s="34">
        <f>+Table13[[#This Row],[Na Palecie]]/Table13[[#This Row],[Na 
Warstwie]]</f>
        <v>6</v>
      </c>
      <c r="AE715" s="37" t="s">
        <v>2326</v>
      </c>
      <c r="AF715" s="37" t="s">
        <v>2327</v>
      </c>
      <c r="AG715" s="37" t="s">
        <v>2328</v>
      </c>
      <c r="AH715" s="37" t="s">
        <v>2329</v>
      </c>
      <c r="AI715" s="37"/>
      <c r="AJ715" s="37" t="s">
        <v>6712</v>
      </c>
      <c r="AK715" s="37" t="s">
        <v>2059</v>
      </c>
      <c r="AL715" s="37" t="str">
        <f>_xlfn.XLOOKUP(Table13[[#This Row],[Rabat Indywidualny]],'PC2 code'!A:A,'PC2 code'!B:B,0)</f>
        <v>00</v>
      </c>
    </row>
    <row r="716" spans="1:38" ht="15.75" customHeight="1" x14ac:dyDescent="0.35">
      <c r="A716" s="73" t="s">
        <v>5939</v>
      </c>
      <c r="B716" s="73" t="str">
        <f>TEXT(Table13[[#This Row],[Kod EAN 
(Sku)]],"0000000000000")</f>
        <v>3086126693552</v>
      </c>
      <c r="C716" s="78" t="str">
        <f>IF(AND(Table13[[#This Row],[Kod EAN 
(Szt)]]&lt;&gt;0,Table13[[#This Row],[Kod EAN 
(Szt)]]&lt;&gt;"0"),TEXT(Table13[[#This Row],[Kod EAN 
(Szt)]],"0000000000000"),"")</f>
        <v/>
      </c>
      <c r="D716" s="79" t="s">
        <v>2330</v>
      </c>
      <c r="E716" s="27" t="s">
        <v>13</v>
      </c>
      <c r="F716" s="28" t="s">
        <v>2224</v>
      </c>
      <c r="G716" s="29"/>
      <c r="H716" s="66">
        <v>20.07</v>
      </c>
      <c r="I716" s="67"/>
      <c r="J716" s="51">
        <f>Table13[[#This Row],[Cena Netto]]*(1-Table13[[#This Row],[Rabat Długoterminowy]])</f>
        <v>20.07</v>
      </c>
      <c r="K716" s="80">
        <f>IF(TRIM($D$8)='Payment Term'!A$1,1-(1-$D$9)*(1-2%),$D$9)</f>
        <v>0.25</v>
      </c>
      <c r="L716" s="35"/>
      <c r="M716" s="81">
        <f>1-(1-Table13[[#This Row],[Rabat Długoterminowy]])*(1-Table13[[#This Row],[Dodatkowy rabat kwartału (składany)]])</f>
        <v>0</v>
      </c>
      <c r="N716" s="52">
        <v>0</v>
      </c>
      <c r="O716" s="31">
        <f>ROUND(Table13[[#This Row],[Cena Netto Po Rabacie Długoterminowym]]*(1-Table13[[#This Row],[Rabat Podstawowy]])*(1-Table13[[#This Row],[Dodatkowy rabat kwartału (składany)]])*(1-Table13[[#This Row],[Rabat Indywidualny]]),2)</f>
        <v>15.05</v>
      </c>
      <c r="P716" s="31">
        <f>Table13[[#This Row],[Сena SKU Po Wszystkich Rabatach]]/Table13[[#This Row],[Szt/
Opak.]]</f>
        <v>3.7625000000000002</v>
      </c>
      <c r="Q716" s="94" t="s">
        <v>6198</v>
      </c>
      <c r="R716" s="36" t="s">
        <v>2440</v>
      </c>
      <c r="S716" s="91">
        <f>IF(ISERROR(Table13[[#This Row],[W Inner]]),Table13[[#This Row],[W Outer]],IF(AND(Table13[[#This Row],[W Inner]]&gt;0,Table13[[#This Row],[W Inner]]&lt;&gt;"0"),Table13[[#This Row],[W Inner]],Table13[[#This Row],[W Outer]]))</f>
        <v>10</v>
      </c>
      <c r="T716" s="86"/>
      <c r="U71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6" s="49">
        <f>IF(Table13[[#This Row],[Zamówienie - Ilosc SKU '[Szt']]]=0,0,MOD(Table13[[#This Row],[Zamówienie - Ilosc SKU '[Szt']]],Table13[[#This Row],[Min. Ilość Zam. Sku]])-0.5)</f>
        <v>0</v>
      </c>
      <c r="W716" s="31">
        <f>Table13[[#This Row],[Сena SKU Po Wszystkich Rabatach]]*U716</f>
        <v>0</v>
      </c>
      <c r="X716" s="33" t="str">
        <f>IF(Table13[[#This Row],[Zamówienie - Ilosc SKU '[Szt']]]=0,"Niezamówione produkty","Zamówione produkty")</f>
        <v>Niezamówione produkty</v>
      </c>
      <c r="Y716" s="34" t="s">
        <v>90</v>
      </c>
      <c r="Z716" s="34">
        <v>10</v>
      </c>
      <c r="AA716" s="34">
        <v>210</v>
      </c>
      <c r="AB716" s="34">
        <v>840</v>
      </c>
      <c r="AC716" s="34">
        <f>+Table13[[#This Row],[Na Palecie]]/Table13[[#This Row],[W Outer]]</f>
        <v>84</v>
      </c>
      <c r="AD716" s="34">
        <f>+Table13[[#This Row],[Na Palecie]]/Table13[[#This Row],[Na 
Warstwie]]</f>
        <v>4</v>
      </c>
      <c r="AE716" s="37" t="s">
        <v>2331</v>
      </c>
      <c r="AF716" s="37" t="s">
        <v>90</v>
      </c>
      <c r="AG716" s="37" t="s">
        <v>2332</v>
      </c>
      <c r="AH716" s="37" t="s">
        <v>2333</v>
      </c>
      <c r="AI716" s="37"/>
      <c r="AJ716" s="37" t="s">
        <v>6712</v>
      </c>
      <c r="AK716" s="37" t="s">
        <v>2059</v>
      </c>
      <c r="AL716" s="37" t="str">
        <f>_xlfn.XLOOKUP(Table13[[#This Row],[Rabat Indywidualny]],'PC2 code'!A:A,'PC2 code'!B:B,0)</f>
        <v>00</v>
      </c>
    </row>
    <row r="717" spans="1:38" ht="15.75" customHeight="1" x14ac:dyDescent="0.35">
      <c r="A717" s="73" t="s">
        <v>5940</v>
      </c>
      <c r="B717" s="73" t="str">
        <f>TEXT(Table13[[#This Row],[Kod EAN 
(Sku)]],"0000000000000")</f>
        <v>3086123363816</v>
      </c>
      <c r="C717" s="78" t="str">
        <f>IF(AND(Table13[[#This Row],[Kod EAN 
(Szt)]]&lt;&gt;0,Table13[[#This Row],[Kod EAN 
(Szt)]]&lt;&gt;"0"),TEXT(Table13[[#This Row],[Kod EAN 
(Szt)]],"0000000000000"),"")</f>
        <v/>
      </c>
      <c r="D717" s="79" t="s">
        <v>2334</v>
      </c>
      <c r="E717" s="27" t="s">
        <v>13</v>
      </c>
      <c r="F717" s="28" t="s">
        <v>2224</v>
      </c>
      <c r="G717" s="29"/>
      <c r="H717" s="66">
        <v>13.38</v>
      </c>
      <c r="I717" s="67"/>
      <c r="J717" s="51">
        <f>Table13[[#This Row],[Cena Netto]]*(1-Table13[[#This Row],[Rabat Długoterminowy]])</f>
        <v>13.38</v>
      </c>
      <c r="K717" s="80">
        <f>IF(TRIM($D$8)='Payment Term'!A$1,1-(1-$D$9)*(1-2%),$D$9)</f>
        <v>0.25</v>
      </c>
      <c r="L717" s="35"/>
      <c r="M717" s="81">
        <f>1-(1-Table13[[#This Row],[Rabat Długoterminowy]])*(1-Table13[[#This Row],[Dodatkowy rabat kwartału (składany)]])</f>
        <v>0</v>
      </c>
      <c r="N717" s="52">
        <v>0</v>
      </c>
      <c r="O717" s="31">
        <f>ROUND(Table13[[#This Row],[Cena Netto Po Rabacie Długoterminowym]]*(1-Table13[[#This Row],[Rabat Podstawowy]])*(1-Table13[[#This Row],[Dodatkowy rabat kwartału (składany)]])*(1-Table13[[#This Row],[Rabat Indywidualny]]),2)</f>
        <v>10.039999999999999</v>
      </c>
      <c r="P717" s="31">
        <f>Table13[[#This Row],[Сena SKU Po Wszystkich Rabatach]]/Table13[[#This Row],[Szt/
Opak.]]</f>
        <v>2.5099999999999998</v>
      </c>
      <c r="Q717" s="94" t="s">
        <v>6198</v>
      </c>
      <c r="R717" s="36" t="s">
        <v>2440</v>
      </c>
      <c r="S717" s="91">
        <f>IF(ISERROR(Table13[[#This Row],[W Inner]]),Table13[[#This Row],[W Outer]],IF(AND(Table13[[#This Row],[W Inner]]&gt;0,Table13[[#This Row],[W Inner]]&lt;&gt;"0"),Table13[[#This Row],[W Inner]],Table13[[#This Row],[W Outer]]))</f>
        <v>10</v>
      </c>
      <c r="T717" s="86"/>
      <c r="U71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7" s="49">
        <f>IF(Table13[[#This Row],[Zamówienie - Ilosc SKU '[Szt']]]=0,0,MOD(Table13[[#This Row],[Zamówienie - Ilosc SKU '[Szt']]],Table13[[#This Row],[Min. Ilość Zam. Sku]])-0.5)</f>
        <v>0</v>
      </c>
      <c r="W717" s="31">
        <f>Table13[[#This Row],[Сena SKU Po Wszystkich Rabatach]]*U717</f>
        <v>0</v>
      </c>
      <c r="X717" s="33" t="str">
        <f>IF(Table13[[#This Row],[Zamówienie - Ilosc SKU '[Szt']]]=0,"Niezamówione produkty","Zamówione produkty")</f>
        <v>Niezamówione produkty</v>
      </c>
      <c r="Y717" s="34" t="s">
        <v>90</v>
      </c>
      <c r="Z717" s="34">
        <v>10</v>
      </c>
      <c r="AA717" s="34">
        <v>200</v>
      </c>
      <c r="AB717" s="34">
        <v>1800</v>
      </c>
      <c r="AC717" s="34">
        <f>+Table13[[#This Row],[Na Palecie]]/Table13[[#This Row],[W Outer]]</f>
        <v>180</v>
      </c>
      <c r="AD717" s="34">
        <f>+Table13[[#This Row],[Na Palecie]]/Table13[[#This Row],[Na 
Warstwie]]</f>
        <v>9</v>
      </c>
      <c r="AE717" s="37" t="s">
        <v>2335</v>
      </c>
      <c r="AF717" s="37" t="s">
        <v>90</v>
      </c>
      <c r="AG717" s="37" t="s">
        <v>2336</v>
      </c>
      <c r="AH717" s="37" t="s">
        <v>2337</v>
      </c>
      <c r="AI717" s="37"/>
      <c r="AJ717" s="37" t="s">
        <v>6712</v>
      </c>
      <c r="AK717" s="37" t="s">
        <v>2059</v>
      </c>
      <c r="AL717" s="37" t="str">
        <f>_xlfn.XLOOKUP(Table13[[#This Row],[Rabat Indywidualny]],'PC2 code'!A:A,'PC2 code'!B:B,0)</f>
        <v>00</v>
      </c>
    </row>
    <row r="718" spans="1:38" ht="15.75" customHeight="1" x14ac:dyDescent="0.35">
      <c r="A718" s="73" t="s">
        <v>5941</v>
      </c>
      <c r="B718" s="73" t="str">
        <f>TEXT(Table13[[#This Row],[Kod EAN 
(Sku)]],"0000000000000")</f>
        <v>3086123363823</v>
      </c>
      <c r="C718" s="78" t="str">
        <f>IF(AND(Table13[[#This Row],[Kod EAN 
(Szt)]]&lt;&gt;0,Table13[[#This Row],[Kod EAN 
(Szt)]]&lt;&gt;"0"),TEXT(Table13[[#This Row],[Kod EAN 
(Szt)]],"0000000000000"),"")</f>
        <v/>
      </c>
      <c r="D718" s="79" t="s">
        <v>2338</v>
      </c>
      <c r="E718" s="27" t="s">
        <v>13</v>
      </c>
      <c r="F718" s="28" t="s">
        <v>2224</v>
      </c>
      <c r="G718" s="29"/>
      <c r="H718" s="66">
        <v>13.38</v>
      </c>
      <c r="I718" s="67"/>
      <c r="J718" s="51">
        <f>Table13[[#This Row],[Cena Netto]]*(1-Table13[[#This Row],[Rabat Długoterminowy]])</f>
        <v>13.38</v>
      </c>
      <c r="K718" s="80">
        <f>IF(TRIM($D$8)='Payment Term'!A$1,1-(1-$D$9)*(1-2%),$D$9)</f>
        <v>0.25</v>
      </c>
      <c r="L718" s="35"/>
      <c r="M718" s="81">
        <f>1-(1-Table13[[#This Row],[Rabat Długoterminowy]])*(1-Table13[[#This Row],[Dodatkowy rabat kwartału (składany)]])</f>
        <v>0</v>
      </c>
      <c r="N718" s="52">
        <v>0</v>
      </c>
      <c r="O718" s="31">
        <f>ROUND(Table13[[#This Row],[Cena Netto Po Rabacie Długoterminowym]]*(1-Table13[[#This Row],[Rabat Podstawowy]])*(1-Table13[[#This Row],[Dodatkowy rabat kwartału (składany)]])*(1-Table13[[#This Row],[Rabat Indywidualny]]),2)</f>
        <v>10.039999999999999</v>
      </c>
      <c r="P718" s="31">
        <f>Table13[[#This Row],[Сena SKU Po Wszystkich Rabatach]]/Table13[[#This Row],[Szt/
Opak.]]</f>
        <v>1.6733333333333331</v>
      </c>
      <c r="Q718" s="94" t="s">
        <v>6204</v>
      </c>
      <c r="R718" s="36" t="s">
        <v>2440</v>
      </c>
      <c r="S718" s="91">
        <f>IF(ISERROR(Table13[[#This Row],[W Inner]]),Table13[[#This Row],[W Outer]],IF(AND(Table13[[#This Row],[W Inner]]&gt;0,Table13[[#This Row],[W Inner]]&lt;&gt;"0"),Table13[[#This Row],[W Inner]],Table13[[#This Row],[W Outer]]))</f>
        <v>10</v>
      </c>
      <c r="T718" s="86"/>
      <c r="U71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8" s="49">
        <f>IF(Table13[[#This Row],[Zamówienie - Ilosc SKU '[Szt']]]=0,0,MOD(Table13[[#This Row],[Zamówienie - Ilosc SKU '[Szt']]],Table13[[#This Row],[Min. Ilość Zam. Sku]])-0.5)</f>
        <v>0</v>
      </c>
      <c r="W718" s="31">
        <f>Table13[[#This Row],[Сena SKU Po Wszystkich Rabatach]]*U718</f>
        <v>0</v>
      </c>
      <c r="X718" s="33" t="str">
        <f>IF(Table13[[#This Row],[Zamówienie - Ilosc SKU '[Szt']]]=0,"Niezamówione produkty","Zamówione produkty")</f>
        <v>Niezamówione produkty</v>
      </c>
      <c r="Y718" s="34" t="s">
        <v>90</v>
      </c>
      <c r="Z718" s="34">
        <v>10</v>
      </c>
      <c r="AA718" s="34">
        <v>200</v>
      </c>
      <c r="AB718" s="34">
        <v>1800</v>
      </c>
      <c r="AC718" s="34">
        <f>+Table13[[#This Row],[Na Palecie]]/Table13[[#This Row],[W Outer]]</f>
        <v>180</v>
      </c>
      <c r="AD718" s="34">
        <f>+Table13[[#This Row],[Na Palecie]]/Table13[[#This Row],[Na 
Warstwie]]</f>
        <v>9</v>
      </c>
      <c r="AE718" s="37" t="s">
        <v>2339</v>
      </c>
      <c r="AF718" s="37" t="s">
        <v>90</v>
      </c>
      <c r="AG718" s="37" t="s">
        <v>2340</v>
      </c>
      <c r="AH718" s="37" t="s">
        <v>2341</v>
      </c>
      <c r="AI718" s="37"/>
      <c r="AJ718" s="37" t="s">
        <v>6712</v>
      </c>
      <c r="AK718" s="37" t="s">
        <v>2059</v>
      </c>
      <c r="AL718" s="37" t="str">
        <f>_xlfn.XLOOKUP(Table13[[#This Row],[Rabat Indywidualny]],'PC2 code'!A:A,'PC2 code'!B:B,0)</f>
        <v>00</v>
      </c>
    </row>
    <row r="719" spans="1:38" ht="15.75" customHeight="1" x14ac:dyDescent="0.35">
      <c r="A719" s="73" t="s">
        <v>5942</v>
      </c>
      <c r="B719" s="73" t="str">
        <f>TEXT(Table13[[#This Row],[Kod EAN 
(Sku)]],"0000000000000")</f>
        <v>3086123395145</v>
      </c>
      <c r="C719" s="78" t="str">
        <f>IF(AND(Table13[[#This Row],[Kod EAN 
(Szt)]]&lt;&gt;0,Table13[[#This Row],[Kod EAN 
(Szt)]]&lt;&gt;"0"),TEXT(Table13[[#This Row],[Kod EAN 
(Szt)]],"0000000000000"),"")</f>
        <v>3086123395688</v>
      </c>
      <c r="D719" s="79" t="s">
        <v>2342</v>
      </c>
      <c r="E719" s="27" t="s">
        <v>13</v>
      </c>
      <c r="F719" s="28" t="s">
        <v>2224</v>
      </c>
      <c r="G719" s="29"/>
      <c r="H719" s="66">
        <v>91.68</v>
      </c>
      <c r="I719" s="67">
        <v>0.21</v>
      </c>
      <c r="J719" s="51">
        <f>Table13[[#This Row],[Cena Netto]]*(1-Table13[[#This Row],[Rabat Długoterminowy]])</f>
        <v>72.427200000000013</v>
      </c>
      <c r="K719" s="80">
        <f>IF(TRIM($D$8)='Payment Term'!A$1,1-(1-$D$9)*(1-2%),$D$9)</f>
        <v>0.25</v>
      </c>
      <c r="L719" s="35"/>
      <c r="M719" s="81">
        <f>1-(1-Table13[[#This Row],[Rabat Długoterminowy]])*(1-Table13[[#This Row],[Dodatkowy rabat kwartału (składany)]])</f>
        <v>0.20999999999999996</v>
      </c>
      <c r="N719" s="52">
        <v>0</v>
      </c>
      <c r="O719" s="31">
        <f>ROUND(Table13[[#This Row],[Cena Netto Po Rabacie Długoterminowym]]*(1-Table13[[#This Row],[Rabat Podstawowy]])*(1-Table13[[#This Row],[Dodatkowy rabat kwartału (składany)]])*(1-Table13[[#This Row],[Rabat Indywidualny]]),2)</f>
        <v>54.32</v>
      </c>
      <c r="P719" s="31">
        <f>Table13[[#This Row],[Сena SKU Po Wszystkich Rabatach]]/Table13[[#This Row],[Szt/
Opak.]]</f>
        <v>2.2633333333333332</v>
      </c>
      <c r="Q719" s="94" t="s">
        <v>2468</v>
      </c>
      <c r="R719" s="36" t="s">
        <v>6198</v>
      </c>
      <c r="S719" s="91">
        <f>IF(ISERROR(Table13[[#This Row],[W Inner]]),Table13[[#This Row],[W Outer]],IF(AND(Table13[[#This Row],[W Inner]]&gt;0,Table13[[#This Row],[W Inner]]&lt;&gt;"0"),Table13[[#This Row],[W Inner]],Table13[[#This Row],[W Outer]]))</f>
        <v>4</v>
      </c>
      <c r="T719" s="86"/>
      <c r="U71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19" s="49">
        <f>IF(Table13[[#This Row],[Zamówienie - Ilosc SKU '[Szt']]]=0,0,MOD(Table13[[#This Row],[Zamówienie - Ilosc SKU '[Szt']]],Table13[[#This Row],[Min. Ilość Zam. Sku]])-0.5)</f>
        <v>0</v>
      </c>
      <c r="W719" s="31">
        <f>Table13[[#This Row],[Сena SKU Po Wszystkich Rabatach]]*U719</f>
        <v>0</v>
      </c>
      <c r="X719" s="33" t="str">
        <f>IF(Table13[[#This Row],[Zamówienie - Ilosc SKU '[Szt']]]=0,"Niezamówione produkty","Zamówione produkty")</f>
        <v>Niezamówione produkty</v>
      </c>
      <c r="Y719" s="34" t="s">
        <v>90</v>
      </c>
      <c r="Z719" s="34">
        <v>4</v>
      </c>
      <c r="AA719" s="34">
        <v>40</v>
      </c>
      <c r="AB719" s="34">
        <v>280</v>
      </c>
      <c r="AC719" s="34">
        <f>+Table13[[#This Row],[Na Palecie]]/Table13[[#This Row],[W Outer]]</f>
        <v>70</v>
      </c>
      <c r="AD719" s="34">
        <f>+Table13[[#This Row],[Na Palecie]]/Table13[[#This Row],[Na 
Warstwie]]</f>
        <v>7</v>
      </c>
      <c r="AE719" s="37" t="s">
        <v>2343</v>
      </c>
      <c r="AF719" s="37" t="s">
        <v>2344</v>
      </c>
      <c r="AG719" s="37" t="s">
        <v>2345</v>
      </c>
      <c r="AH719" s="37" t="s">
        <v>2346</v>
      </c>
      <c r="AI719" s="37"/>
      <c r="AJ719" s="37" t="s">
        <v>6712</v>
      </c>
      <c r="AK719" s="37" t="s">
        <v>2059</v>
      </c>
      <c r="AL719" s="37" t="str">
        <f>_xlfn.XLOOKUP(Table13[[#This Row],[Rabat Indywidualny]],'PC2 code'!A:A,'PC2 code'!B:B,0)</f>
        <v>00</v>
      </c>
    </row>
    <row r="720" spans="1:38" ht="15.75" customHeight="1" x14ac:dyDescent="0.35">
      <c r="A720" s="73" t="s">
        <v>5943</v>
      </c>
      <c r="B720" s="73" t="str">
        <f>TEXT(Table13[[#This Row],[Kod EAN 
(Sku)]],"0000000000000")</f>
        <v>3086126726984</v>
      </c>
      <c r="C720" s="78" t="str">
        <f>IF(AND(Table13[[#This Row],[Kod EAN 
(Szt)]]&lt;&gt;0,Table13[[#This Row],[Kod EAN 
(Szt)]]&lt;&gt;"0"),TEXT(Table13[[#This Row],[Kod EAN 
(Szt)]],"0000000000000"),"")</f>
        <v/>
      </c>
      <c r="D720" s="79" t="s">
        <v>2347</v>
      </c>
      <c r="E720" s="27" t="s">
        <v>13</v>
      </c>
      <c r="F720" s="28" t="s">
        <v>2224</v>
      </c>
      <c r="G720" s="29"/>
      <c r="H720" s="66">
        <v>13.38</v>
      </c>
      <c r="I720" s="67"/>
      <c r="J720" s="51">
        <f>Table13[[#This Row],[Cena Netto]]*(1-Table13[[#This Row],[Rabat Długoterminowy]])</f>
        <v>13.38</v>
      </c>
      <c r="K720" s="80">
        <f>IF(TRIM($D$8)='Payment Term'!A$1,1-(1-$D$9)*(1-2%),$D$9)</f>
        <v>0.25</v>
      </c>
      <c r="L720" s="35"/>
      <c r="M720" s="81">
        <f>1-(1-Table13[[#This Row],[Rabat Długoterminowy]])*(1-Table13[[#This Row],[Dodatkowy rabat kwartału (składany)]])</f>
        <v>0</v>
      </c>
      <c r="N720" s="52">
        <v>0</v>
      </c>
      <c r="O720" s="31">
        <f>ROUND(Table13[[#This Row],[Cena Netto Po Rabacie Długoterminowym]]*(1-Table13[[#This Row],[Rabat Podstawowy]])*(1-Table13[[#This Row],[Dodatkowy rabat kwartału (składany)]])*(1-Table13[[#This Row],[Rabat Indywidualny]]),2)</f>
        <v>10.039999999999999</v>
      </c>
      <c r="P720" s="31">
        <f>Table13[[#This Row],[Сena SKU Po Wszystkich Rabatach]]/Table13[[#This Row],[Szt/
Opak.]]</f>
        <v>2.5099999999999998</v>
      </c>
      <c r="Q720" s="94" t="s">
        <v>6198</v>
      </c>
      <c r="R720" s="36" t="s">
        <v>2440</v>
      </c>
      <c r="S720" s="91">
        <f>IF(ISERROR(Table13[[#This Row],[W Inner]]),Table13[[#This Row],[W Outer]],IF(AND(Table13[[#This Row],[W Inner]]&gt;0,Table13[[#This Row],[W Inner]]&lt;&gt;"0"),Table13[[#This Row],[W Inner]],Table13[[#This Row],[W Outer]]))</f>
        <v>10</v>
      </c>
      <c r="T720" s="86"/>
      <c r="U72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0" s="49">
        <f>IF(Table13[[#This Row],[Zamówienie - Ilosc SKU '[Szt']]]=0,0,MOD(Table13[[#This Row],[Zamówienie - Ilosc SKU '[Szt']]],Table13[[#This Row],[Min. Ilość Zam. Sku]])-0.5)</f>
        <v>0</v>
      </c>
      <c r="W720" s="31">
        <f>Table13[[#This Row],[Сena SKU Po Wszystkich Rabatach]]*U720</f>
        <v>0</v>
      </c>
      <c r="X720" s="33" t="str">
        <f>IF(Table13[[#This Row],[Zamówienie - Ilosc SKU '[Szt']]]=0,"Niezamówione produkty","Zamówione produkty")</f>
        <v>Niezamówione produkty</v>
      </c>
      <c r="Y720" s="34" t="s">
        <v>90</v>
      </c>
      <c r="Z720" s="34">
        <v>10</v>
      </c>
      <c r="AA720" s="34">
        <v>200</v>
      </c>
      <c r="AB720" s="34">
        <v>1800</v>
      </c>
      <c r="AC720" s="34">
        <f>+Table13[[#This Row],[Na Palecie]]/Table13[[#This Row],[W Outer]]</f>
        <v>180</v>
      </c>
      <c r="AD720" s="34">
        <f>+Table13[[#This Row],[Na Palecie]]/Table13[[#This Row],[Na 
Warstwie]]</f>
        <v>9</v>
      </c>
      <c r="AE720" s="37" t="s">
        <v>2348</v>
      </c>
      <c r="AF720" s="37" t="s">
        <v>90</v>
      </c>
      <c r="AG720" s="37" t="s">
        <v>2349</v>
      </c>
      <c r="AH720" s="37" t="s">
        <v>2350</v>
      </c>
      <c r="AI720" s="37"/>
      <c r="AJ720" s="37" t="s">
        <v>6712</v>
      </c>
      <c r="AK720" s="37" t="s">
        <v>2059</v>
      </c>
      <c r="AL720" s="37" t="str">
        <f>_xlfn.XLOOKUP(Table13[[#This Row],[Rabat Indywidualny]],'PC2 code'!A:A,'PC2 code'!B:B,0)</f>
        <v>00</v>
      </c>
    </row>
    <row r="721" spans="1:38" ht="15.75" customHeight="1" x14ac:dyDescent="0.35">
      <c r="A721" s="73" t="s">
        <v>5944</v>
      </c>
      <c r="B721" s="73" t="str">
        <f>TEXT(Table13[[#This Row],[Kod EAN 
(Sku)]],"0000000000000")</f>
        <v>3086126727370</v>
      </c>
      <c r="C721" s="78" t="str">
        <f>IF(AND(Table13[[#This Row],[Kod EAN 
(Szt)]]&lt;&gt;0,Table13[[#This Row],[Kod EAN 
(Szt)]]&lt;&gt;"0"),TEXT(Table13[[#This Row],[Kod EAN 
(Szt)]],"0000000000000"),"")</f>
        <v/>
      </c>
      <c r="D721" s="79" t="s">
        <v>2351</v>
      </c>
      <c r="E721" s="27" t="s">
        <v>13</v>
      </c>
      <c r="F721" s="28" t="s">
        <v>2224</v>
      </c>
      <c r="G721" s="29"/>
      <c r="H721" s="66">
        <v>13.38</v>
      </c>
      <c r="I721" s="67"/>
      <c r="J721" s="51">
        <f>Table13[[#This Row],[Cena Netto]]*(1-Table13[[#This Row],[Rabat Długoterminowy]])</f>
        <v>13.38</v>
      </c>
      <c r="K721" s="80">
        <f>IF(TRIM($D$8)='Payment Term'!A$1,1-(1-$D$9)*(1-2%),$D$9)</f>
        <v>0.25</v>
      </c>
      <c r="L721" s="35"/>
      <c r="M721" s="81">
        <f>1-(1-Table13[[#This Row],[Rabat Długoterminowy]])*(1-Table13[[#This Row],[Dodatkowy rabat kwartału (składany)]])</f>
        <v>0</v>
      </c>
      <c r="N721" s="52">
        <v>0</v>
      </c>
      <c r="O721" s="31">
        <f>ROUND(Table13[[#This Row],[Cena Netto Po Rabacie Długoterminowym]]*(1-Table13[[#This Row],[Rabat Podstawowy]])*(1-Table13[[#This Row],[Dodatkowy rabat kwartału (składany)]])*(1-Table13[[#This Row],[Rabat Indywidualny]]),2)</f>
        <v>10.039999999999999</v>
      </c>
      <c r="P721" s="31">
        <f>Table13[[#This Row],[Сena SKU Po Wszystkich Rabatach]]/Table13[[#This Row],[Szt/
Opak.]]</f>
        <v>1.6733333333333331</v>
      </c>
      <c r="Q721" s="94" t="s">
        <v>6204</v>
      </c>
      <c r="R721" s="36" t="s">
        <v>2460</v>
      </c>
      <c r="S721" s="91">
        <f>IF(ISERROR(Table13[[#This Row],[W Inner]]),Table13[[#This Row],[W Outer]],IF(AND(Table13[[#This Row],[W Inner]]&gt;0,Table13[[#This Row],[W Inner]]&lt;&gt;"0"),Table13[[#This Row],[W Inner]],Table13[[#This Row],[W Outer]]))</f>
        <v>20</v>
      </c>
      <c r="T721" s="86"/>
      <c r="U72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1" s="49">
        <f>IF(Table13[[#This Row],[Zamówienie - Ilosc SKU '[Szt']]]=0,0,MOD(Table13[[#This Row],[Zamówienie - Ilosc SKU '[Szt']]],Table13[[#This Row],[Min. Ilość Zam. Sku]])-0.5)</f>
        <v>0</v>
      </c>
      <c r="W721" s="31">
        <f>Table13[[#This Row],[Сena SKU Po Wszystkich Rabatach]]*U721</f>
        <v>0</v>
      </c>
      <c r="X721" s="33" t="str">
        <f>IF(Table13[[#This Row],[Zamówienie - Ilosc SKU '[Szt']]]=0,"Niezamówione produkty","Zamówione produkty")</f>
        <v>Niezamówione produkty</v>
      </c>
      <c r="Y721" s="34" t="s">
        <v>90</v>
      </c>
      <c r="Z721" s="34">
        <v>20</v>
      </c>
      <c r="AA721" s="34">
        <v>240</v>
      </c>
      <c r="AB721" s="34">
        <v>2160</v>
      </c>
      <c r="AC721" s="34">
        <f>+Table13[[#This Row],[Na Palecie]]/Table13[[#This Row],[W Outer]]</f>
        <v>108</v>
      </c>
      <c r="AD721" s="34">
        <f>+Table13[[#This Row],[Na Palecie]]/Table13[[#This Row],[Na 
Warstwie]]</f>
        <v>9</v>
      </c>
      <c r="AE721" s="37" t="s">
        <v>2352</v>
      </c>
      <c r="AF721" s="37" t="s">
        <v>90</v>
      </c>
      <c r="AG721" s="37" t="s">
        <v>2353</v>
      </c>
      <c r="AH721" s="37" t="s">
        <v>2354</v>
      </c>
      <c r="AI721" s="37"/>
      <c r="AJ721" s="37" t="s">
        <v>6712</v>
      </c>
      <c r="AK721" s="37" t="s">
        <v>2059</v>
      </c>
      <c r="AL721" s="37" t="str">
        <f>_xlfn.XLOOKUP(Table13[[#This Row],[Rabat Indywidualny]],'PC2 code'!A:A,'PC2 code'!B:B,0)</f>
        <v>00</v>
      </c>
    </row>
    <row r="722" spans="1:38" ht="15.75" customHeight="1" x14ac:dyDescent="0.35">
      <c r="A722" s="73" t="s">
        <v>5945</v>
      </c>
      <c r="B722" s="73" t="str">
        <f>TEXT(Table13[[#This Row],[Kod EAN 
(Sku)]],"0000000000000")</f>
        <v>3086123303577</v>
      </c>
      <c r="C722" s="78" t="str">
        <f>IF(AND(Table13[[#This Row],[Kod EAN 
(Szt)]]&lt;&gt;0,Table13[[#This Row],[Kod EAN 
(Szt)]]&lt;&gt;"0"),TEXT(Table13[[#This Row],[Kod EAN 
(Szt)]],"0000000000000"),"")</f>
        <v/>
      </c>
      <c r="D722" s="79" t="s">
        <v>2355</v>
      </c>
      <c r="E722" s="27" t="s">
        <v>13</v>
      </c>
      <c r="F722" s="28" t="s">
        <v>2224</v>
      </c>
      <c r="G722" s="29"/>
      <c r="H722" s="66">
        <v>16.809999999999999</v>
      </c>
      <c r="I722" s="67"/>
      <c r="J722" s="51">
        <f>Table13[[#This Row],[Cena Netto]]*(1-Table13[[#This Row],[Rabat Długoterminowy]])</f>
        <v>16.809999999999999</v>
      </c>
      <c r="K722" s="80">
        <f>IF(TRIM($D$8)='Payment Term'!A$1,1-(1-$D$9)*(1-2%),$D$9)</f>
        <v>0.25</v>
      </c>
      <c r="L722" s="35"/>
      <c r="M722" s="81">
        <f>1-(1-Table13[[#This Row],[Rabat Długoterminowy]])*(1-Table13[[#This Row],[Dodatkowy rabat kwartału (składany)]])</f>
        <v>0</v>
      </c>
      <c r="N722" s="52">
        <v>0</v>
      </c>
      <c r="O722" s="31">
        <f>ROUND(Table13[[#This Row],[Cena Netto Po Rabacie Długoterminowym]]*(1-Table13[[#This Row],[Rabat Podstawowy]])*(1-Table13[[#This Row],[Dodatkowy rabat kwartału (składany)]])*(1-Table13[[#This Row],[Rabat Indywidualny]]),2)</f>
        <v>12.61</v>
      </c>
      <c r="P722" s="31">
        <f>Table13[[#This Row],[Сena SKU Po Wszystkich Rabatach]]/Table13[[#This Row],[Szt/
Opak.]]</f>
        <v>2.1016666666666666</v>
      </c>
      <c r="Q722" s="94" t="s">
        <v>6204</v>
      </c>
      <c r="R722" s="36" t="s">
        <v>2460</v>
      </c>
      <c r="S722" s="91">
        <f>IF(ISERROR(Table13[[#This Row],[W Inner]]),Table13[[#This Row],[W Outer]],IF(AND(Table13[[#This Row],[W Inner]]&gt;0,Table13[[#This Row],[W Inner]]&lt;&gt;"0"),Table13[[#This Row],[W Inner]],Table13[[#This Row],[W Outer]]))</f>
        <v>20</v>
      </c>
      <c r="T722" s="86"/>
      <c r="U72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2" s="49">
        <f>IF(Table13[[#This Row],[Zamówienie - Ilosc SKU '[Szt']]]=0,0,MOD(Table13[[#This Row],[Zamówienie - Ilosc SKU '[Szt']]],Table13[[#This Row],[Min. Ilość Zam. Sku]])-0.5)</f>
        <v>0</v>
      </c>
      <c r="W722" s="31">
        <f>Table13[[#This Row],[Сena SKU Po Wszystkich Rabatach]]*U722</f>
        <v>0</v>
      </c>
      <c r="X722" s="33" t="str">
        <f>IF(Table13[[#This Row],[Zamówienie - Ilosc SKU '[Szt']]]=0,"Niezamówione produkty","Zamówione produkty")</f>
        <v>Niezamówione produkty</v>
      </c>
      <c r="Y722" s="34" t="s">
        <v>90</v>
      </c>
      <c r="Z722" s="34">
        <v>20</v>
      </c>
      <c r="AA722" s="34">
        <v>240</v>
      </c>
      <c r="AB722" s="34">
        <v>2160</v>
      </c>
      <c r="AC722" s="34">
        <f>+Table13[[#This Row],[Na Palecie]]/Table13[[#This Row],[W Outer]]</f>
        <v>108</v>
      </c>
      <c r="AD722" s="34">
        <f>+Table13[[#This Row],[Na Palecie]]/Table13[[#This Row],[Na 
Warstwie]]</f>
        <v>9</v>
      </c>
      <c r="AE722" s="37" t="s">
        <v>2356</v>
      </c>
      <c r="AF722" s="37" t="s">
        <v>90</v>
      </c>
      <c r="AG722" s="37" t="s">
        <v>2357</v>
      </c>
      <c r="AH722" s="37" t="s">
        <v>2358</v>
      </c>
      <c r="AI722" s="37"/>
      <c r="AJ722" s="37" t="s">
        <v>6712</v>
      </c>
      <c r="AK722" s="37" t="s">
        <v>2059</v>
      </c>
      <c r="AL722" s="37" t="str">
        <f>_xlfn.XLOOKUP(Table13[[#This Row],[Rabat Indywidualny]],'PC2 code'!A:A,'PC2 code'!B:B,0)</f>
        <v>00</v>
      </c>
    </row>
    <row r="723" spans="1:38" ht="15.75" customHeight="1" x14ac:dyDescent="0.35">
      <c r="A723" s="73" t="s">
        <v>5946</v>
      </c>
      <c r="B723" s="73" t="str">
        <f>TEXT(Table13[[#This Row],[Kod EAN 
(Sku)]],"0000000000000")</f>
        <v>3086126726991</v>
      </c>
      <c r="C723" s="78" t="str">
        <f>IF(AND(Table13[[#This Row],[Kod EAN 
(Szt)]]&lt;&gt;0,Table13[[#This Row],[Kod EAN 
(Szt)]]&lt;&gt;"0"),TEXT(Table13[[#This Row],[Kod EAN 
(Szt)]],"0000000000000"),"")</f>
        <v/>
      </c>
      <c r="D723" s="79" t="s">
        <v>2359</v>
      </c>
      <c r="E723" s="27" t="s">
        <v>13</v>
      </c>
      <c r="F723" s="28" t="s">
        <v>2224</v>
      </c>
      <c r="G723" s="29"/>
      <c r="H723" s="66">
        <v>26.88</v>
      </c>
      <c r="I723" s="67"/>
      <c r="J723" s="51">
        <f>Table13[[#This Row],[Cena Netto]]*(1-Table13[[#This Row],[Rabat Długoterminowy]])</f>
        <v>26.88</v>
      </c>
      <c r="K723" s="80">
        <f>IF(TRIM($D$8)='Payment Term'!A$1,1-(1-$D$9)*(1-2%),$D$9)</f>
        <v>0.25</v>
      </c>
      <c r="L723" s="35"/>
      <c r="M723" s="81">
        <f>1-(1-Table13[[#This Row],[Rabat Długoterminowy]])*(1-Table13[[#This Row],[Dodatkowy rabat kwartału (składany)]])</f>
        <v>0</v>
      </c>
      <c r="N723" s="52">
        <v>0</v>
      </c>
      <c r="O723" s="31">
        <f>ROUND(Table13[[#This Row],[Cena Netto Po Rabacie Długoterminowym]]*(1-Table13[[#This Row],[Rabat Podstawowy]])*(1-Table13[[#This Row],[Dodatkowy rabat kwartału (składany)]])*(1-Table13[[#This Row],[Rabat Indywidualny]]),2)</f>
        <v>20.16</v>
      </c>
      <c r="P723" s="31">
        <f>Table13[[#This Row],[Сena SKU Po Wszystkich Rabatach]]/Table13[[#This Row],[Szt/
Opak.]]</f>
        <v>2.52</v>
      </c>
      <c r="Q723" s="94" t="s">
        <v>6199</v>
      </c>
      <c r="R723" s="36" t="s">
        <v>2440</v>
      </c>
      <c r="S723" s="91">
        <f>IF(ISERROR(Table13[[#This Row],[W Inner]]),Table13[[#This Row],[W Outer]],IF(AND(Table13[[#This Row],[W Inner]]&gt;0,Table13[[#This Row],[W Inner]]&lt;&gt;"0"),Table13[[#This Row],[W Inner]],Table13[[#This Row],[W Outer]]))</f>
        <v>10</v>
      </c>
      <c r="T723" s="86"/>
      <c r="U72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3" s="49">
        <f>IF(Table13[[#This Row],[Zamówienie - Ilosc SKU '[Szt']]]=0,0,MOD(Table13[[#This Row],[Zamówienie - Ilosc SKU '[Szt']]],Table13[[#This Row],[Min. Ilość Zam. Sku]])-0.5)</f>
        <v>0</v>
      </c>
      <c r="W723" s="31">
        <f>Table13[[#This Row],[Сena SKU Po Wszystkich Rabatach]]*U723</f>
        <v>0</v>
      </c>
      <c r="X723" s="33" t="str">
        <f>IF(Table13[[#This Row],[Zamówienie - Ilosc SKU '[Szt']]]=0,"Niezamówione produkty","Zamówione produkty")</f>
        <v>Niezamówione produkty</v>
      </c>
      <c r="Y723" s="34" t="s">
        <v>90</v>
      </c>
      <c r="Z723" s="34">
        <v>10</v>
      </c>
      <c r="AA723" s="34">
        <v>150</v>
      </c>
      <c r="AB723" s="34">
        <v>1200</v>
      </c>
      <c r="AC723" s="34">
        <f>+Table13[[#This Row],[Na Palecie]]/Table13[[#This Row],[W Outer]]</f>
        <v>120</v>
      </c>
      <c r="AD723" s="34">
        <f>+Table13[[#This Row],[Na Palecie]]/Table13[[#This Row],[Na 
Warstwie]]</f>
        <v>8</v>
      </c>
      <c r="AE723" s="37" t="s">
        <v>2360</v>
      </c>
      <c r="AF723" s="37" t="s">
        <v>90</v>
      </c>
      <c r="AG723" s="37" t="s">
        <v>2361</v>
      </c>
      <c r="AH723" s="37" t="s">
        <v>2362</v>
      </c>
      <c r="AI723" s="37"/>
      <c r="AJ723" s="37" t="s">
        <v>6712</v>
      </c>
      <c r="AK723" s="37" t="s">
        <v>2059</v>
      </c>
      <c r="AL723" s="37" t="str">
        <f>_xlfn.XLOOKUP(Table13[[#This Row],[Rabat Indywidualny]],'PC2 code'!A:A,'PC2 code'!B:B,0)</f>
        <v>00</v>
      </c>
    </row>
    <row r="724" spans="1:38" ht="15.75" customHeight="1" x14ac:dyDescent="0.35">
      <c r="A724" s="73" t="s">
        <v>5947</v>
      </c>
      <c r="B724" s="73" t="str">
        <f>TEXT(Table13[[#This Row],[Kod EAN 
(Sku)]],"0000000000000")</f>
        <v>3086126727400</v>
      </c>
      <c r="C724" s="78" t="str">
        <f>IF(AND(Table13[[#This Row],[Kod EAN 
(Szt)]]&lt;&gt;0,Table13[[#This Row],[Kod EAN 
(Szt)]]&lt;&gt;"0"),TEXT(Table13[[#This Row],[Kod EAN 
(Szt)]],"0000000000000"),"")</f>
        <v/>
      </c>
      <c r="D724" s="79" t="s">
        <v>2363</v>
      </c>
      <c r="E724" s="27" t="s">
        <v>13</v>
      </c>
      <c r="F724" s="28" t="s">
        <v>2224</v>
      </c>
      <c r="G724" s="29"/>
      <c r="H724" s="66">
        <v>26.88</v>
      </c>
      <c r="I724" s="67"/>
      <c r="J724" s="51">
        <f>Table13[[#This Row],[Cena Netto]]*(1-Table13[[#This Row],[Rabat Długoterminowy]])</f>
        <v>26.88</v>
      </c>
      <c r="K724" s="80">
        <f>IF(TRIM($D$8)='Payment Term'!A$1,1-(1-$D$9)*(1-2%),$D$9)</f>
        <v>0.25</v>
      </c>
      <c r="L724" s="35"/>
      <c r="M724" s="81">
        <f>1-(1-Table13[[#This Row],[Rabat Długoterminowy]])*(1-Table13[[#This Row],[Dodatkowy rabat kwartału (składany)]])</f>
        <v>0</v>
      </c>
      <c r="N724" s="52">
        <v>0</v>
      </c>
      <c r="O724" s="31">
        <f>ROUND(Table13[[#This Row],[Cena Netto Po Rabacie Długoterminowym]]*(1-Table13[[#This Row],[Rabat Podstawowy]])*(1-Table13[[#This Row],[Dodatkowy rabat kwartału (składany)]])*(1-Table13[[#This Row],[Rabat Indywidualny]]),2)</f>
        <v>20.16</v>
      </c>
      <c r="P724" s="31">
        <f>Table13[[#This Row],[Сena SKU Po Wszystkich Rabatach]]/Table13[[#This Row],[Szt/
Opak.]]</f>
        <v>1.68</v>
      </c>
      <c r="Q724" s="94" t="s">
        <v>2444</v>
      </c>
      <c r="R724" s="36" t="s">
        <v>2460</v>
      </c>
      <c r="S724" s="91">
        <f>IF(ISERROR(Table13[[#This Row],[W Inner]]),Table13[[#This Row],[W Outer]],IF(AND(Table13[[#This Row],[W Inner]]&gt;0,Table13[[#This Row],[W Inner]]&lt;&gt;"0"),Table13[[#This Row],[W Inner]],Table13[[#This Row],[W Outer]]))</f>
        <v>20</v>
      </c>
      <c r="T724" s="86"/>
      <c r="U72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4" s="49">
        <f>IF(Table13[[#This Row],[Zamówienie - Ilosc SKU '[Szt']]]=0,0,MOD(Table13[[#This Row],[Zamówienie - Ilosc SKU '[Szt']]],Table13[[#This Row],[Min. Ilość Zam. Sku]])-0.5)</f>
        <v>0</v>
      </c>
      <c r="W724" s="31">
        <f>Table13[[#This Row],[Сena SKU Po Wszystkich Rabatach]]*U724</f>
        <v>0</v>
      </c>
      <c r="X724" s="33" t="str">
        <f>IF(Table13[[#This Row],[Zamówienie - Ilosc SKU '[Szt']]]=0,"Niezamówione produkty","Zamówione produkty")</f>
        <v>Niezamówione produkty</v>
      </c>
      <c r="Y724" s="34" t="s">
        <v>90</v>
      </c>
      <c r="Z724" s="34">
        <v>20</v>
      </c>
      <c r="AA724" s="34">
        <v>140</v>
      </c>
      <c r="AB724" s="34">
        <v>980</v>
      </c>
      <c r="AC724" s="34">
        <f>+Table13[[#This Row],[Na Palecie]]/Table13[[#This Row],[W Outer]]</f>
        <v>49</v>
      </c>
      <c r="AD724" s="34">
        <f>+Table13[[#This Row],[Na Palecie]]/Table13[[#This Row],[Na 
Warstwie]]</f>
        <v>7</v>
      </c>
      <c r="AE724" s="37" t="s">
        <v>2364</v>
      </c>
      <c r="AF724" s="37" t="s">
        <v>90</v>
      </c>
      <c r="AG724" s="37" t="s">
        <v>2365</v>
      </c>
      <c r="AH724" s="37" t="s">
        <v>2366</v>
      </c>
      <c r="AI724" s="37"/>
      <c r="AJ724" s="37" t="s">
        <v>6712</v>
      </c>
      <c r="AK724" s="37" t="s">
        <v>2059</v>
      </c>
      <c r="AL724" s="37" t="str">
        <f>_xlfn.XLOOKUP(Table13[[#This Row],[Rabat Indywidualny]],'PC2 code'!A:A,'PC2 code'!B:B,0)</f>
        <v>00</v>
      </c>
    </row>
    <row r="725" spans="1:38" ht="15.75" customHeight="1" x14ac:dyDescent="0.35">
      <c r="A725" s="73" t="s">
        <v>5948</v>
      </c>
      <c r="B725" s="73" t="str">
        <f>TEXT(Table13[[#This Row],[Kod EAN 
(Sku)]],"0000000000000")</f>
        <v>3086126727417</v>
      </c>
      <c r="C725" s="78" t="str">
        <f>IF(AND(Table13[[#This Row],[Kod EAN 
(Szt)]]&lt;&gt;0,Table13[[#This Row],[Kod EAN 
(Szt)]]&lt;&gt;"0"),TEXT(Table13[[#This Row],[Kod EAN 
(Szt)]],"0000000000000"),"")</f>
        <v>3086126726922</v>
      </c>
      <c r="D725" s="79" t="s">
        <v>2367</v>
      </c>
      <c r="E725" s="27" t="s">
        <v>13</v>
      </c>
      <c r="F725" s="28" t="s">
        <v>2224</v>
      </c>
      <c r="G725" s="29"/>
      <c r="H725" s="66">
        <v>91.68</v>
      </c>
      <c r="I725" s="67">
        <v>0.21</v>
      </c>
      <c r="J725" s="51">
        <f>Table13[[#This Row],[Cena Netto]]*(1-Table13[[#This Row],[Rabat Długoterminowy]])</f>
        <v>72.427200000000013</v>
      </c>
      <c r="K725" s="80">
        <f>IF(TRIM($D$8)='Payment Term'!A$1,1-(1-$D$9)*(1-2%),$D$9)</f>
        <v>0.25</v>
      </c>
      <c r="L725" s="35"/>
      <c r="M725" s="81">
        <f>1-(1-Table13[[#This Row],[Rabat Długoterminowy]])*(1-Table13[[#This Row],[Dodatkowy rabat kwartału (składany)]])</f>
        <v>0.20999999999999996</v>
      </c>
      <c r="N725" s="52">
        <v>0</v>
      </c>
      <c r="O725" s="31">
        <f>ROUND(Table13[[#This Row],[Cena Netto Po Rabacie Długoterminowym]]*(1-Table13[[#This Row],[Rabat Podstawowy]])*(1-Table13[[#This Row],[Dodatkowy rabat kwartału (składany)]])*(1-Table13[[#This Row],[Rabat Indywidualny]]),2)</f>
        <v>54.32</v>
      </c>
      <c r="P725" s="31">
        <f>Table13[[#This Row],[Сena SKU Po Wszystkich Rabatach]]/Table13[[#This Row],[Szt/
Opak.]]</f>
        <v>2.2633333333333332</v>
      </c>
      <c r="Q725" s="94" t="s">
        <v>2468</v>
      </c>
      <c r="R725" s="36" t="s">
        <v>6198</v>
      </c>
      <c r="S725" s="91">
        <f>IF(ISERROR(Table13[[#This Row],[W Inner]]),Table13[[#This Row],[W Outer]],IF(AND(Table13[[#This Row],[W Inner]]&gt;0,Table13[[#This Row],[W Inner]]&lt;&gt;"0"),Table13[[#This Row],[W Inner]],Table13[[#This Row],[W Outer]]))</f>
        <v>4</v>
      </c>
      <c r="T725" s="86"/>
      <c r="U72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5" s="49">
        <f>IF(Table13[[#This Row],[Zamówienie - Ilosc SKU '[Szt']]]=0,0,MOD(Table13[[#This Row],[Zamówienie - Ilosc SKU '[Szt']]],Table13[[#This Row],[Min. Ilość Zam. Sku]])-0.5)</f>
        <v>0</v>
      </c>
      <c r="W725" s="31">
        <f>Table13[[#This Row],[Сena SKU Po Wszystkich Rabatach]]*U725</f>
        <v>0</v>
      </c>
      <c r="X725" s="33" t="str">
        <f>IF(Table13[[#This Row],[Zamówienie - Ilosc SKU '[Szt']]]=0,"Niezamówione produkty","Zamówione produkty")</f>
        <v>Niezamówione produkty</v>
      </c>
      <c r="Y725" s="34" t="s">
        <v>90</v>
      </c>
      <c r="Z725" s="34">
        <v>4</v>
      </c>
      <c r="AA725" s="34">
        <v>40</v>
      </c>
      <c r="AB725" s="34">
        <v>280</v>
      </c>
      <c r="AC725" s="34">
        <f>+Table13[[#This Row],[Na Palecie]]/Table13[[#This Row],[W Outer]]</f>
        <v>70</v>
      </c>
      <c r="AD725" s="34">
        <f>+Table13[[#This Row],[Na Palecie]]/Table13[[#This Row],[Na 
Warstwie]]</f>
        <v>7</v>
      </c>
      <c r="AE725" s="37" t="s">
        <v>2368</v>
      </c>
      <c r="AF725" s="37" t="s">
        <v>2369</v>
      </c>
      <c r="AG725" s="37" t="s">
        <v>2370</v>
      </c>
      <c r="AH725" s="37" t="s">
        <v>2371</v>
      </c>
      <c r="AI725" s="37"/>
      <c r="AJ725" s="37" t="s">
        <v>6712</v>
      </c>
      <c r="AK725" s="37" t="s">
        <v>2059</v>
      </c>
      <c r="AL725" s="37" t="str">
        <f>_xlfn.XLOOKUP(Table13[[#This Row],[Rabat Indywidualny]],'PC2 code'!A:A,'PC2 code'!B:B,0)</f>
        <v>00</v>
      </c>
    </row>
    <row r="726" spans="1:38" ht="15.75" customHeight="1" x14ac:dyDescent="0.35">
      <c r="A726" s="73" t="s">
        <v>5949</v>
      </c>
      <c r="B726" s="73" t="str">
        <f>TEXT(Table13[[#This Row],[Kod EAN 
(Sku)]],"0000000000000")</f>
        <v>3086127500934</v>
      </c>
      <c r="C726" s="78" t="str">
        <f>IF(AND(Table13[[#This Row],[Kod EAN 
(Szt)]]&lt;&gt;0,Table13[[#This Row],[Kod EAN 
(Szt)]]&lt;&gt;"0"),TEXT(Table13[[#This Row],[Kod EAN 
(Szt)]],"0000000000000"),"")</f>
        <v/>
      </c>
      <c r="D726" s="79" t="s">
        <v>2372</v>
      </c>
      <c r="E726" s="27" t="s">
        <v>13</v>
      </c>
      <c r="F726" s="28" t="s">
        <v>2224</v>
      </c>
      <c r="G726" s="29"/>
      <c r="H726" s="66">
        <v>10.88</v>
      </c>
      <c r="I726" s="67"/>
      <c r="J726" s="51">
        <f>Table13[[#This Row],[Cena Netto]]*(1-Table13[[#This Row],[Rabat Długoterminowy]])</f>
        <v>10.88</v>
      </c>
      <c r="K726" s="80">
        <f>IF(TRIM($D$8)='Payment Term'!A$1,1-(1-$D$9)*(1-2%),$D$9)</f>
        <v>0.25</v>
      </c>
      <c r="L726" s="35"/>
      <c r="M726" s="81">
        <f>1-(1-Table13[[#This Row],[Rabat Długoterminowy]])*(1-Table13[[#This Row],[Dodatkowy rabat kwartału (składany)]])</f>
        <v>0</v>
      </c>
      <c r="N726" s="52">
        <v>0</v>
      </c>
      <c r="O726" s="31">
        <f>ROUND(Table13[[#This Row],[Cena Netto Po Rabacie Długoterminowym]]*(1-Table13[[#This Row],[Rabat Podstawowy]])*(1-Table13[[#This Row],[Dodatkowy rabat kwartału (składany)]])*(1-Table13[[#This Row],[Rabat Indywidualny]]),2)</f>
        <v>8.16</v>
      </c>
      <c r="P726" s="31">
        <f>Table13[[#This Row],[Сena SKU Po Wszystkich Rabatach]]/Table13[[#This Row],[Szt/
Opak.]]</f>
        <v>1.6320000000000001</v>
      </c>
      <c r="Q726" s="94" t="s">
        <v>6201</v>
      </c>
      <c r="R726" s="36" t="s">
        <v>2460</v>
      </c>
      <c r="S726" s="91">
        <f>IF(ISERROR(Table13[[#This Row],[W Inner]]),Table13[[#This Row],[W Outer]],IF(AND(Table13[[#This Row],[W Inner]]&gt;0,Table13[[#This Row],[W Inner]]&lt;&gt;"0"),Table13[[#This Row],[W Inner]],Table13[[#This Row],[W Outer]]))</f>
        <v>20</v>
      </c>
      <c r="T726" s="86"/>
      <c r="U72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6" s="49">
        <f>IF(Table13[[#This Row],[Zamówienie - Ilosc SKU '[Szt']]]=0,0,MOD(Table13[[#This Row],[Zamówienie - Ilosc SKU '[Szt']]],Table13[[#This Row],[Min. Ilość Zam. Sku]])-0.5)</f>
        <v>0</v>
      </c>
      <c r="W726" s="31">
        <f>Table13[[#This Row],[Сena SKU Po Wszystkich Rabatach]]*U726</f>
        <v>0</v>
      </c>
      <c r="X726" s="33" t="str">
        <f>IF(Table13[[#This Row],[Zamówienie - Ilosc SKU '[Szt']]]=0,"Niezamówione produkty","Zamówione produkty")</f>
        <v>Niezamówione produkty</v>
      </c>
      <c r="Y726" s="34" t="s">
        <v>90</v>
      </c>
      <c r="Z726" s="34">
        <v>20</v>
      </c>
      <c r="AA726" s="34">
        <v>220</v>
      </c>
      <c r="AB726" s="34">
        <v>1980</v>
      </c>
      <c r="AC726" s="34">
        <f>+Table13[[#This Row],[Na Palecie]]/Table13[[#This Row],[W Outer]]</f>
        <v>99</v>
      </c>
      <c r="AD726" s="34">
        <f>+Table13[[#This Row],[Na Palecie]]/Table13[[#This Row],[Na 
Warstwie]]</f>
        <v>9</v>
      </c>
      <c r="AE726" s="37" t="s">
        <v>2373</v>
      </c>
      <c r="AF726" s="37" t="s">
        <v>90</v>
      </c>
      <c r="AG726" s="37" t="s">
        <v>2374</v>
      </c>
      <c r="AH726" s="37" t="s">
        <v>2375</v>
      </c>
      <c r="AI726" s="37"/>
      <c r="AJ726" s="37" t="s">
        <v>6712</v>
      </c>
      <c r="AK726" s="37" t="s">
        <v>2059</v>
      </c>
      <c r="AL726" s="37" t="str">
        <f>_xlfn.XLOOKUP(Table13[[#This Row],[Rabat Indywidualny]],'PC2 code'!A:A,'PC2 code'!B:B,0)</f>
        <v>00</v>
      </c>
    </row>
    <row r="727" spans="1:38" ht="15.75" customHeight="1" x14ac:dyDescent="0.35">
      <c r="A727" s="73" t="s">
        <v>5950</v>
      </c>
      <c r="B727" s="73" t="str">
        <f>TEXT(Table13[[#This Row],[Kod EAN 
(Sku)]],"0000000000000")</f>
        <v>3086127500934</v>
      </c>
      <c r="C727" s="78" t="str">
        <f>IF(AND(Table13[[#This Row],[Kod EAN 
(Szt)]]&lt;&gt;0,Table13[[#This Row],[Kod EAN 
(Szt)]]&lt;&gt;"0"),TEXT(Table13[[#This Row],[Kod EAN 
(Szt)]],"0000000000000"),"")</f>
        <v/>
      </c>
      <c r="D727" s="79" t="s">
        <v>2372</v>
      </c>
      <c r="E727" s="27" t="s">
        <v>13</v>
      </c>
      <c r="F727" s="28" t="s">
        <v>2224</v>
      </c>
      <c r="G727" s="29"/>
      <c r="H727" s="66">
        <v>10.88</v>
      </c>
      <c r="I727" s="67"/>
      <c r="J727" s="51">
        <f>Table13[[#This Row],[Cena Netto]]*(1-Table13[[#This Row],[Rabat Długoterminowy]])</f>
        <v>10.88</v>
      </c>
      <c r="K727" s="80">
        <f>IF(TRIM($D$8)='Payment Term'!A$1,1-(1-$D$9)*(1-2%),$D$9)</f>
        <v>0.25</v>
      </c>
      <c r="L727" s="35"/>
      <c r="M727" s="81">
        <f>1-(1-Table13[[#This Row],[Rabat Długoterminowy]])*(1-Table13[[#This Row],[Dodatkowy rabat kwartału (składany)]])</f>
        <v>0</v>
      </c>
      <c r="N727" s="52">
        <v>0</v>
      </c>
      <c r="O727" s="31">
        <f>ROUND(Table13[[#This Row],[Cena Netto Po Rabacie Długoterminowym]]*(1-Table13[[#This Row],[Rabat Podstawowy]])*(1-Table13[[#This Row],[Dodatkowy rabat kwartału (składany)]])*(1-Table13[[#This Row],[Rabat Indywidualny]]),2)</f>
        <v>8.16</v>
      </c>
      <c r="P727" s="31">
        <f>Table13[[#This Row],[Сena SKU Po Wszystkich Rabatach]]/Table13[[#This Row],[Szt/
Opak.]]</f>
        <v>1.6320000000000001</v>
      </c>
      <c r="Q727" s="94" t="s">
        <v>6201</v>
      </c>
      <c r="R727" s="36" t="s">
        <v>2440</v>
      </c>
      <c r="S727" s="91">
        <f>IF(ISERROR(Table13[[#This Row],[W Inner]]),Table13[[#This Row],[W Outer]],IF(AND(Table13[[#This Row],[W Inner]]&gt;0,Table13[[#This Row],[W Inner]]&lt;&gt;"0"),Table13[[#This Row],[W Inner]],Table13[[#This Row],[W Outer]]))</f>
        <v>10</v>
      </c>
      <c r="T727" s="86"/>
      <c r="U727"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7" s="49">
        <f>IF(Table13[[#This Row],[Zamówienie - Ilosc SKU '[Szt']]]=0,0,MOD(Table13[[#This Row],[Zamówienie - Ilosc SKU '[Szt']]],Table13[[#This Row],[Min. Ilość Zam. Sku]])-0.5)</f>
        <v>0</v>
      </c>
      <c r="W727" s="31">
        <f>Table13[[#This Row],[Сena SKU Po Wszystkich Rabatach]]*U727</f>
        <v>0</v>
      </c>
      <c r="X727" s="33" t="str">
        <f>IF(Table13[[#This Row],[Zamówienie - Ilosc SKU '[Szt']]]=0,"Niezamówione produkty","Zamówione produkty")</f>
        <v>Niezamówione produkty</v>
      </c>
      <c r="Y727" s="34" t="s">
        <v>90</v>
      </c>
      <c r="Z727" s="34">
        <v>10</v>
      </c>
      <c r="AA727" s="34">
        <v>200</v>
      </c>
      <c r="AB727" s="34">
        <v>1800</v>
      </c>
      <c r="AC727" s="34">
        <f>+Table13[[#This Row],[Na Palecie]]/Table13[[#This Row],[W Outer]]</f>
        <v>180</v>
      </c>
      <c r="AD727" s="34">
        <f>+Table13[[#This Row],[Na Palecie]]/Table13[[#This Row],[Na 
Warstwie]]</f>
        <v>9</v>
      </c>
      <c r="AE727" s="37" t="s">
        <v>2373</v>
      </c>
      <c r="AF727" s="37" t="s">
        <v>90</v>
      </c>
      <c r="AG727" s="37" t="s">
        <v>2376</v>
      </c>
      <c r="AH727" s="37" t="s">
        <v>2377</v>
      </c>
      <c r="AI727" s="37"/>
      <c r="AJ727" s="37" t="s">
        <v>6712</v>
      </c>
      <c r="AK727" s="37" t="s">
        <v>2059</v>
      </c>
      <c r="AL727" s="37" t="str">
        <f>_xlfn.XLOOKUP(Table13[[#This Row],[Rabat Indywidualny]],'PC2 code'!A:A,'PC2 code'!B:B,0)</f>
        <v>00</v>
      </c>
    </row>
    <row r="728" spans="1:38" ht="15.75" customHeight="1" x14ac:dyDescent="0.35">
      <c r="A728" s="73" t="s">
        <v>5951</v>
      </c>
      <c r="B728" s="73" t="str">
        <f>TEXT(Table13[[#This Row],[Kod EAN 
(Sku)]],"0000000000000")</f>
        <v>3086126608969</v>
      </c>
      <c r="C728" s="78" t="str">
        <f>IF(AND(Table13[[#This Row],[Kod EAN 
(Szt)]]&lt;&gt;0,Table13[[#This Row],[Kod EAN 
(Szt)]]&lt;&gt;"0"),TEXT(Table13[[#This Row],[Kod EAN 
(Szt)]],"0000000000000"),"")</f>
        <v/>
      </c>
      <c r="D728" s="79" t="s">
        <v>2378</v>
      </c>
      <c r="E728" s="27" t="s">
        <v>13</v>
      </c>
      <c r="F728" s="28" t="s">
        <v>2224</v>
      </c>
      <c r="G728" s="29"/>
      <c r="H728" s="66">
        <v>10.88</v>
      </c>
      <c r="I728" s="67"/>
      <c r="J728" s="51">
        <f>Table13[[#This Row],[Cena Netto]]*(1-Table13[[#This Row],[Rabat Długoterminowy]])</f>
        <v>10.88</v>
      </c>
      <c r="K728" s="80">
        <f>IF(TRIM($D$8)='Payment Term'!A$1,1-(1-$D$9)*(1-2%),$D$9)</f>
        <v>0.25</v>
      </c>
      <c r="L728" s="35"/>
      <c r="M728" s="81">
        <f>1-(1-Table13[[#This Row],[Rabat Długoterminowy]])*(1-Table13[[#This Row],[Dodatkowy rabat kwartału (składany)]])</f>
        <v>0</v>
      </c>
      <c r="N728" s="52">
        <v>0</v>
      </c>
      <c r="O728" s="31">
        <f>ROUND(Table13[[#This Row],[Cena Netto Po Rabacie Długoterminowym]]*(1-Table13[[#This Row],[Rabat Podstawowy]])*(1-Table13[[#This Row],[Dodatkowy rabat kwartału (składany)]])*(1-Table13[[#This Row],[Rabat Indywidualny]]),2)</f>
        <v>8.16</v>
      </c>
      <c r="P728" s="31">
        <f>Table13[[#This Row],[Сena SKU Po Wszystkich Rabatach]]/Table13[[#This Row],[Szt/
Opak.]]</f>
        <v>1.36</v>
      </c>
      <c r="Q728" s="94" t="s">
        <v>6204</v>
      </c>
      <c r="R728" s="36" t="s">
        <v>2460</v>
      </c>
      <c r="S728" s="91">
        <f>IF(ISERROR(Table13[[#This Row],[W Inner]]),Table13[[#This Row],[W Outer]],IF(AND(Table13[[#This Row],[W Inner]]&gt;0,Table13[[#This Row],[W Inner]]&lt;&gt;"0"),Table13[[#This Row],[W Inner]],Table13[[#This Row],[W Outer]]))</f>
        <v>20</v>
      </c>
      <c r="T728" s="86"/>
      <c r="U728"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8" s="49">
        <f>IF(Table13[[#This Row],[Zamówienie - Ilosc SKU '[Szt']]]=0,0,MOD(Table13[[#This Row],[Zamówienie - Ilosc SKU '[Szt']]],Table13[[#This Row],[Min. Ilość Zam. Sku]])-0.5)</f>
        <v>0</v>
      </c>
      <c r="W728" s="31">
        <f>Table13[[#This Row],[Сena SKU Po Wszystkich Rabatach]]*U728</f>
        <v>0</v>
      </c>
      <c r="X728" s="33" t="str">
        <f>IF(Table13[[#This Row],[Zamówienie - Ilosc SKU '[Szt']]]=0,"Niezamówione produkty","Zamówione produkty")</f>
        <v>Niezamówione produkty</v>
      </c>
      <c r="Y728" s="34" t="s">
        <v>90</v>
      </c>
      <c r="Z728" s="34">
        <v>20</v>
      </c>
      <c r="AA728" s="34">
        <v>240</v>
      </c>
      <c r="AB728" s="34">
        <v>2160</v>
      </c>
      <c r="AC728" s="34">
        <f>+Table13[[#This Row],[Na Palecie]]/Table13[[#This Row],[W Outer]]</f>
        <v>108</v>
      </c>
      <c r="AD728" s="34">
        <f>+Table13[[#This Row],[Na Palecie]]/Table13[[#This Row],[Na 
Warstwie]]</f>
        <v>9</v>
      </c>
      <c r="AE728" s="37" t="s">
        <v>2379</v>
      </c>
      <c r="AF728" s="37" t="s">
        <v>90</v>
      </c>
      <c r="AG728" s="37" t="s">
        <v>2380</v>
      </c>
      <c r="AH728" s="37" t="s">
        <v>2381</v>
      </c>
      <c r="AI728" s="37"/>
      <c r="AJ728" s="37" t="s">
        <v>6712</v>
      </c>
      <c r="AK728" s="37" t="s">
        <v>2059</v>
      </c>
      <c r="AL728" s="37" t="str">
        <f>_xlfn.XLOOKUP(Table13[[#This Row],[Rabat Indywidualny]],'PC2 code'!A:A,'PC2 code'!B:B,0)</f>
        <v>00</v>
      </c>
    </row>
    <row r="729" spans="1:38" ht="15.75" customHeight="1" x14ac:dyDescent="0.35">
      <c r="A729" s="73" t="s">
        <v>5952</v>
      </c>
      <c r="B729" s="73" t="str">
        <f>TEXT(Table13[[#This Row],[Kod EAN 
(Sku)]],"0000000000000")</f>
        <v>3086123194052</v>
      </c>
      <c r="C729" s="78" t="str">
        <f>IF(AND(Table13[[#This Row],[Kod EAN 
(Szt)]]&lt;&gt;0,Table13[[#This Row],[Kod EAN 
(Szt)]]&lt;&gt;"0"),TEXT(Table13[[#This Row],[Kod EAN 
(Szt)]],"0000000000000"),"")</f>
        <v/>
      </c>
      <c r="D729" s="79" t="s">
        <v>2382</v>
      </c>
      <c r="E729" s="27" t="s">
        <v>13</v>
      </c>
      <c r="F729" s="28" t="s">
        <v>2224</v>
      </c>
      <c r="G729" s="29"/>
      <c r="H729" s="66">
        <v>17.739999999999998</v>
      </c>
      <c r="I729" s="67"/>
      <c r="J729" s="51">
        <f>Table13[[#This Row],[Cena Netto]]*(1-Table13[[#This Row],[Rabat Długoterminowy]])</f>
        <v>17.739999999999998</v>
      </c>
      <c r="K729" s="80">
        <f>IF(TRIM($D$8)='Payment Term'!A$1,1-(1-$D$9)*(1-2%),$D$9)</f>
        <v>0.25</v>
      </c>
      <c r="L729" s="35"/>
      <c r="M729" s="81">
        <f>1-(1-Table13[[#This Row],[Rabat Długoterminowy]])*(1-Table13[[#This Row],[Dodatkowy rabat kwartału (składany)]])</f>
        <v>0</v>
      </c>
      <c r="N729" s="52">
        <v>0</v>
      </c>
      <c r="O729" s="31">
        <f>ROUND(Table13[[#This Row],[Cena Netto Po Rabacie Długoterminowym]]*(1-Table13[[#This Row],[Rabat Podstawowy]])*(1-Table13[[#This Row],[Dodatkowy rabat kwartału (składany)]])*(1-Table13[[#This Row],[Rabat Indywidualny]]),2)</f>
        <v>13.31</v>
      </c>
      <c r="P729" s="31">
        <f>Table13[[#This Row],[Сena SKU Po Wszystkich Rabatach]]/Table13[[#This Row],[Szt/
Opak.]]</f>
        <v>1.1091666666666666</v>
      </c>
      <c r="Q729" s="94" t="s">
        <v>2444</v>
      </c>
      <c r="R729" s="36" t="s">
        <v>2440</v>
      </c>
      <c r="S729" s="91">
        <f>IF(ISERROR(Table13[[#This Row],[W Inner]]),Table13[[#This Row],[W Outer]],IF(AND(Table13[[#This Row],[W Inner]]&gt;0,Table13[[#This Row],[W Inner]]&lt;&gt;"0"),Table13[[#This Row],[W Inner]],Table13[[#This Row],[W Outer]]))</f>
        <v>10</v>
      </c>
      <c r="T729" s="86"/>
      <c r="U729"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29" s="49">
        <f>IF(Table13[[#This Row],[Zamówienie - Ilosc SKU '[Szt']]]=0,0,MOD(Table13[[#This Row],[Zamówienie - Ilosc SKU '[Szt']]],Table13[[#This Row],[Min. Ilość Zam. Sku]])-0.5)</f>
        <v>0</v>
      </c>
      <c r="W729" s="31">
        <f>Table13[[#This Row],[Сena SKU Po Wszystkich Rabatach]]*U729</f>
        <v>0</v>
      </c>
      <c r="X729" s="33" t="str">
        <f>IF(Table13[[#This Row],[Zamówienie - Ilosc SKU '[Szt']]]=0,"Niezamówione produkty","Zamówione produkty")</f>
        <v>Niezamówione produkty</v>
      </c>
      <c r="Y729" s="34" t="s">
        <v>90</v>
      </c>
      <c r="Z729" s="34">
        <v>10</v>
      </c>
      <c r="AA729" s="34">
        <v>150</v>
      </c>
      <c r="AB729" s="34">
        <v>1200</v>
      </c>
      <c r="AC729" s="34">
        <f>+Table13[[#This Row],[Na Palecie]]/Table13[[#This Row],[W Outer]]</f>
        <v>120</v>
      </c>
      <c r="AD729" s="34">
        <f>+Table13[[#This Row],[Na Palecie]]/Table13[[#This Row],[Na 
Warstwie]]</f>
        <v>8</v>
      </c>
      <c r="AE729" s="37" t="s">
        <v>2383</v>
      </c>
      <c r="AF729" s="37" t="s">
        <v>90</v>
      </c>
      <c r="AG729" s="37" t="s">
        <v>2384</v>
      </c>
      <c r="AH729" s="37" t="s">
        <v>2385</v>
      </c>
      <c r="AI729" s="37"/>
      <c r="AJ729" s="37" t="s">
        <v>6712</v>
      </c>
      <c r="AK729" s="37" t="s">
        <v>2059</v>
      </c>
      <c r="AL729" s="37" t="str">
        <f>_xlfn.XLOOKUP(Table13[[#This Row],[Rabat Indywidualny]],'PC2 code'!A:A,'PC2 code'!B:B,0)</f>
        <v>00</v>
      </c>
    </row>
    <row r="730" spans="1:38" ht="15.75" customHeight="1" x14ac:dyDescent="0.35">
      <c r="A730" s="73" t="s">
        <v>5953</v>
      </c>
      <c r="B730" s="73" t="str">
        <f>TEXT(Table13[[#This Row],[Kod EAN 
(Sku)]],"0000000000000")</f>
        <v>3086126718637</v>
      </c>
      <c r="C730" s="78" t="str">
        <f>IF(AND(Table13[[#This Row],[Kod EAN 
(Szt)]]&lt;&gt;0,Table13[[#This Row],[Kod EAN 
(Szt)]]&lt;&gt;"0"),TEXT(Table13[[#This Row],[Kod EAN 
(Szt)]],"0000000000000"),"")</f>
        <v>3086126717098</v>
      </c>
      <c r="D730" s="79" t="s">
        <v>2386</v>
      </c>
      <c r="E730" s="27" t="s">
        <v>13</v>
      </c>
      <c r="F730" s="28" t="s">
        <v>2224</v>
      </c>
      <c r="G730" s="29"/>
      <c r="H730" s="66">
        <v>60.07</v>
      </c>
      <c r="I730" s="67">
        <v>0.15</v>
      </c>
      <c r="J730" s="51">
        <f>Table13[[#This Row],[Cena Netto]]*(1-Table13[[#This Row],[Rabat Długoterminowy]])</f>
        <v>51.0595</v>
      </c>
      <c r="K730" s="80">
        <f>IF(TRIM($D$8)='Payment Term'!A$1,1-(1-$D$9)*(1-2%),$D$9)</f>
        <v>0.25</v>
      </c>
      <c r="L730" s="35"/>
      <c r="M730" s="81">
        <f>1-(1-Table13[[#This Row],[Rabat Długoterminowy]])*(1-Table13[[#This Row],[Dodatkowy rabat kwartału (składany)]])</f>
        <v>0.15000000000000002</v>
      </c>
      <c r="N730" s="52">
        <v>0</v>
      </c>
      <c r="O730" s="31">
        <f>ROUND(Table13[[#This Row],[Cena Netto Po Rabacie Długoterminowym]]*(1-Table13[[#This Row],[Rabat Podstawowy]])*(1-Table13[[#This Row],[Dodatkowy rabat kwartału (składany)]])*(1-Table13[[#This Row],[Rabat Indywidualny]]),2)</f>
        <v>38.29</v>
      </c>
      <c r="P730" s="31">
        <f>Table13[[#This Row],[Сena SKU Po Wszystkich Rabatach]]/Table13[[#This Row],[Szt/
Opak.]]</f>
        <v>1.5954166666666667</v>
      </c>
      <c r="Q730" s="94" t="s">
        <v>2468</v>
      </c>
      <c r="R730" s="36" t="s">
        <v>6198</v>
      </c>
      <c r="S730" s="91">
        <f>IF(ISERROR(Table13[[#This Row],[W Inner]]),Table13[[#This Row],[W Outer]],IF(AND(Table13[[#This Row],[W Inner]]&gt;0,Table13[[#This Row],[W Inner]]&lt;&gt;"0"),Table13[[#This Row],[W Inner]],Table13[[#This Row],[W Outer]]))</f>
        <v>4</v>
      </c>
      <c r="T730" s="86"/>
      <c r="U730"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0" s="49">
        <f>IF(Table13[[#This Row],[Zamówienie - Ilosc SKU '[Szt']]]=0,0,MOD(Table13[[#This Row],[Zamówienie - Ilosc SKU '[Szt']]],Table13[[#This Row],[Min. Ilość Zam. Sku]])-0.5)</f>
        <v>0</v>
      </c>
      <c r="W730" s="31">
        <f>Table13[[#This Row],[Сena SKU Po Wszystkich Rabatach]]*U730</f>
        <v>0</v>
      </c>
      <c r="X730" s="33" t="str">
        <f>IF(Table13[[#This Row],[Zamówienie - Ilosc SKU '[Szt']]]=0,"Niezamówione produkty","Zamówione produkty")</f>
        <v>Niezamówione produkty</v>
      </c>
      <c r="Y730" s="34" t="s">
        <v>90</v>
      </c>
      <c r="Z730" s="34">
        <v>4</v>
      </c>
      <c r="AA730" s="34">
        <v>40</v>
      </c>
      <c r="AB730" s="34">
        <v>280</v>
      </c>
      <c r="AC730" s="34">
        <f>+Table13[[#This Row],[Na Palecie]]/Table13[[#This Row],[W Outer]]</f>
        <v>70</v>
      </c>
      <c r="AD730" s="34">
        <f>+Table13[[#This Row],[Na Palecie]]/Table13[[#This Row],[Na 
Warstwie]]</f>
        <v>7</v>
      </c>
      <c r="AE730" s="37" t="s">
        <v>2387</v>
      </c>
      <c r="AF730" s="37" t="s">
        <v>2388</v>
      </c>
      <c r="AG730" s="37" t="s">
        <v>2389</v>
      </c>
      <c r="AH730" s="37" t="s">
        <v>2390</v>
      </c>
      <c r="AI730" s="37"/>
      <c r="AJ730" s="37" t="s">
        <v>6712</v>
      </c>
      <c r="AK730" s="37" t="s">
        <v>2059</v>
      </c>
      <c r="AL730" s="37" t="str">
        <f>_xlfn.XLOOKUP(Table13[[#This Row],[Rabat Indywidualny]],'PC2 code'!A:A,'PC2 code'!B:B,0)</f>
        <v>00</v>
      </c>
    </row>
    <row r="731" spans="1:38" ht="15.75" customHeight="1" x14ac:dyDescent="0.35">
      <c r="A731" s="73" t="s">
        <v>5954</v>
      </c>
      <c r="B731" s="73" t="str">
        <f>TEXT(Table13[[#This Row],[Kod EAN 
(Sku)]],"0000000000000")</f>
        <v>3086129988839</v>
      </c>
      <c r="C731" s="78" t="str">
        <f>IF(AND(Table13[[#This Row],[Kod EAN 
(Szt)]]&lt;&gt;0,Table13[[#This Row],[Kod EAN 
(Szt)]]&lt;&gt;"0"),TEXT(Table13[[#This Row],[Kod EAN 
(Szt)]],"0000000000000"),"")</f>
        <v/>
      </c>
      <c r="D731" s="79" t="s">
        <v>2391</v>
      </c>
      <c r="E731" s="27" t="s">
        <v>13</v>
      </c>
      <c r="F731" s="28"/>
      <c r="G731" s="29"/>
      <c r="H731" s="66">
        <v>174.85</v>
      </c>
      <c r="I731" s="67"/>
      <c r="J731" s="51">
        <f>Table13[[#This Row],[Cena Netto]]*(1-Table13[[#This Row],[Rabat Długoterminowy]])</f>
        <v>174.85</v>
      </c>
      <c r="K731" s="80">
        <f>IF(TRIM($D$8)='Payment Term'!A$1,1-(1-$D$9)*(1-2%),$D$9)</f>
        <v>0.25</v>
      </c>
      <c r="L731" s="35"/>
      <c r="M731" s="81">
        <f>1-(1-Table13[[#This Row],[Rabat Długoterminowy]])*(1-Table13[[#This Row],[Dodatkowy rabat kwartału (składany)]])</f>
        <v>0</v>
      </c>
      <c r="N731" s="52">
        <v>0</v>
      </c>
      <c r="O731" s="31">
        <f>ROUND(Table13[[#This Row],[Cena Netto Po Rabacie Długoterminowym]]*(1-Table13[[#This Row],[Rabat Podstawowy]])*(1-Table13[[#This Row],[Dodatkowy rabat kwartału (składany)]])*(1-Table13[[#This Row],[Rabat Indywidualny]]),2)</f>
        <v>131.13999999999999</v>
      </c>
      <c r="P731" s="31">
        <f>Table13[[#This Row],[Сena SKU Po Wszystkich Rabatach]]/Table13[[#This Row],[Szt/
Opak.]]</f>
        <v>3.8570588235294112</v>
      </c>
      <c r="Q731" s="94" t="s">
        <v>2488</v>
      </c>
      <c r="R731" s="36" t="s">
        <v>6200</v>
      </c>
      <c r="S731" s="91">
        <f>IF(ISERROR(Table13[[#This Row],[W Inner]]),Table13[[#This Row],[W Outer]],IF(AND(Table13[[#This Row],[W Inner]]&gt;0,Table13[[#This Row],[W Inner]]&lt;&gt;"0"),Table13[[#This Row],[W Inner]],Table13[[#This Row],[W Outer]]))</f>
        <v>1</v>
      </c>
      <c r="T731" s="86"/>
      <c r="U731"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1" s="49">
        <f>IF(Table13[[#This Row],[Zamówienie - Ilosc SKU '[Szt']]]=0,0,MOD(Table13[[#This Row],[Zamówienie - Ilosc SKU '[Szt']]],Table13[[#This Row],[Min. Ilość Zam. Sku]])-0.5)</f>
        <v>0</v>
      </c>
      <c r="W731" s="31">
        <f>Table13[[#This Row],[Сena SKU Po Wszystkich Rabatach]]*U731</f>
        <v>0</v>
      </c>
      <c r="X731" s="33" t="str">
        <f>IF(Table13[[#This Row],[Zamówienie - Ilosc SKU '[Szt']]]=0,"Niezamówione produkty","Zamówione produkty")</f>
        <v>Niezamówione produkty</v>
      </c>
      <c r="Y731" s="34" t="s">
        <v>90</v>
      </c>
      <c r="Z731" s="34">
        <v>1</v>
      </c>
      <c r="AA731" s="34">
        <v>12</v>
      </c>
      <c r="AB731" s="34">
        <v>72</v>
      </c>
      <c r="AC731" s="34">
        <f>+Table13[[#This Row],[Na Palecie]]/Table13[[#This Row],[W Outer]]</f>
        <v>72</v>
      </c>
      <c r="AD731" s="34">
        <f>+Table13[[#This Row],[Na Palecie]]/Table13[[#This Row],[Na 
Warstwie]]</f>
        <v>6</v>
      </c>
      <c r="AE731" s="37" t="s">
        <v>2392</v>
      </c>
      <c r="AF731" s="37" t="s">
        <v>90</v>
      </c>
      <c r="AG731" s="37" t="s">
        <v>2393</v>
      </c>
      <c r="AH731" s="37" t="s">
        <v>2394</v>
      </c>
      <c r="AI731" s="37"/>
      <c r="AJ731" s="37" t="s">
        <v>6712</v>
      </c>
      <c r="AK731" s="37" t="s">
        <v>2059</v>
      </c>
      <c r="AL731" s="37" t="str">
        <f>_xlfn.XLOOKUP(Table13[[#This Row],[Rabat Indywidualny]],'PC2 code'!A:A,'PC2 code'!B:B,0)</f>
        <v>00</v>
      </c>
    </row>
    <row r="732" spans="1:38" ht="15.75" customHeight="1" x14ac:dyDescent="0.35">
      <c r="A732" s="73" t="s">
        <v>5955</v>
      </c>
      <c r="B732" s="73" t="str">
        <f>TEXT(Table13[[#This Row],[Kod EAN 
(Sku)]],"0000000000000")</f>
        <v>3086129214570</v>
      </c>
      <c r="C732" s="78" t="str">
        <f>IF(AND(Table13[[#This Row],[Kod EAN 
(Szt)]]&lt;&gt;0,Table13[[#This Row],[Kod EAN 
(Szt)]]&lt;&gt;"0"),TEXT(Table13[[#This Row],[Kod EAN 
(Szt)]],"0000000000000"),"")</f>
        <v/>
      </c>
      <c r="D732" s="79" t="s">
        <v>2395</v>
      </c>
      <c r="E732" s="27" t="s">
        <v>13</v>
      </c>
      <c r="F732" s="28"/>
      <c r="G732" s="29"/>
      <c r="H732" s="66">
        <v>137.46</v>
      </c>
      <c r="I732" s="67"/>
      <c r="J732" s="51">
        <f>Table13[[#This Row],[Cena Netto]]*(1-Table13[[#This Row],[Rabat Długoterminowy]])</f>
        <v>137.46</v>
      </c>
      <c r="K732" s="80">
        <f>IF(TRIM($D$8)='Payment Term'!A$1,1-(1-$D$9)*(1-2%),$D$9)</f>
        <v>0.25</v>
      </c>
      <c r="L732" s="35"/>
      <c r="M732" s="81">
        <f>1-(1-Table13[[#This Row],[Rabat Długoterminowy]])*(1-Table13[[#This Row],[Dodatkowy rabat kwartału (składany)]])</f>
        <v>0</v>
      </c>
      <c r="N732" s="52">
        <v>0</v>
      </c>
      <c r="O732" s="31">
        <f>ROUND(Table13[[#This Row],[Cena Netto Po Rabacie Długoterminowym]]*(1-Table13[[#This Row],[Rabat Podstawowy]])*(1-Table13[[#This Row],[Dodatkowy rabat kwartału (składany)]])*(1-Table13[[#This Row],[Rabat Indywidualny]]),2)</f>
        <v>103.1</v>
      </c>
      <c r="P732" s="31">
        <f>Table13[[#This Row],[Сena SKU Po Wszystkich Rabatach]]/Table13[[#This Row],[Szt/
Opak.]]</f>
        <v>2.5774999999999997</v>
      </c>
      <c r="Q732" s="94" t="s">
        <v>2500</v>
      </c>
      <c r="R732" s="36" t="s">
        <v>6200</v>
      </c>
      <c r="S732" s="91">
        <f>IF(ISERROR(Table13[[#This Row],[W Inner]]),Table13[[#This Row],[W Outer]],IF(AND(Table13[[#This Row],[W Inner]]&gt;0,Table13[[#This Row],[W Inner]]&lt;&gt;"0"),Table13[[#This Row],[W Inner]],Table13[[#This Row],[W Outer]]))</f>
        <v>1</v>
      </c>
      <c r="T732" s="86"/>
      <c r="U732"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2" s="49">
        <f>IF(Table13[[#This Row],[Zamówienie - Ilosc SKU '[Szt']]]=0,0,MOD(Table13[[#This Row],[Zamówienie - Ilosc SKU '[Szt']]],Table13[[#This Row],[Min. Ilość Zam. Sku]])-0.5)</f>
        <v>0</v>
      </c>
      <c r="W732" s="31">
        <f>Table13[[#This Row],[Сena SKU Po Wszystkich Rabatach]]*U732</f>
        <v>0</v>
      </c>
      <c r="X732" s="33" t="str">
        <f>IF(Table13[[#This Row],[Zamówienie - Ilosc SKU '[Szt']]]=0,"Niezamówione produkty","Zamówione produkty")</f>
        <v>Niezamówione produkty</v>
      </c>
      <c r="Y732" s="34" t="s">
        <v>90</v>
      </c>
      <c r="Z732" s="34">
        <v>1</v>
      </c>
      <c r="AA732" s="34">
        <v>12</v>
      </c>
      <c r="AB732" s="34">
        <v>72</v>
      </c>
      <c r="AC732" s="34">
        <f>+Table13[[#This Row],[Na Palecie]]/Table13[[#This Row],[W Outer]]</f>
        <v>72</v>
      </c>
      <c r="AD732" s="34">
        <f>+Table13[[#This Row],[Na Palecie]]/Table13[[#This Row],[Na 
Warstwie]]</f>
        <v>6</v>
      </c>
      <c r="AE732" s="37" t="s">
        <v>2396</v>
      </c>
      <c r="AF732" s="37" t="s">
        <v>90</v>
      </c>
      <c r="AG732" s="37" t="s">
        <v>2397</v>
      </c>
      <c r="AH732" s="37" t="s">
        <v>2398</v>
      </c>
      <c r="AI732" s="37"/>
      <c r="AJ732" s="37" t="s">
        <v>6712</v>
      </c>
      <c r="AK732" s="37" t="s">
        <v>2059</v>
      </c>
      <c r="AL732" s="37" t="str">
        <f>_xlfn.XLOOKUP(Table13[[#This Row],[Rabat Indywidualny]],'PC2 code'!A:A,'PC2 code'!B:B,0)</f>
        <v>00</v>
      </c>
    </row>
    <row r="733" spans="1:38" ht="15.75" customHeight="1" x14ac:dyDescent="0.35">
      <c r="A733" s="73" t="s">
        <v>5956</v>
      </c>
      <c r="B733" s="73" t="str">
        <f>TEXT(Table13[[#This Row],[Kod EAN 
(Sku)]],"0000000000000")</f>
        <v>3086123148925</v>
      </c>
      <c r="C733" s="78" t="str">
        <f>IF(AND(Table13[[#This Row],[Kod EAN 
(Szt)]]&lt;&gt;0,Table13[[#This Row],[Kod EAN 
(Szt)]]&lt;&gt;"0"),TEXT(Table13[[#This Row],[Kod EAN 
(Szt)]],"0000000000000"),"")</f>
        <v/>
      </c>
      <c r="D733" s="79" t="s">
        <v>2399</v>
      </c>
      <c r="E733" s="27" t="s">
        <v>13</v>
      </c>
      <c r="F733" s="28" t="s">
        <v>2001</v>
      </c>
      <c r="G733" s="29"/>
      <c r="H733" s="66">
        <v>10.18</v>
      </c>
      <c r="I733" s="67"/>
      <c r="J733" s="51">
        <f>Table13[[#This Row],[Cena Netto]]*(1-Table13[[#This Row],[Rabat Długoterminowy]])</f>
        <v>10.18</v>
      </c>
      <c r="K733" s="80">
        <f>IF(TRIM($D$8)='Payment Term'!A$1,1-(1-$D$9)*(1-2%),$D$9)</f>
        <v>0.25</v>
      </c>
      <c r="L733" s="35"/>
      <c r="M733" s="81">
        <f>1-(1-Table13[[#This Row],[Rabat Długoterminowy]])*(1-Table13[[#This Row],[Dodatkowy rabat kwartału (składany)]])</f>
        <v>0</v>
      </c>
      <c r="N733" s="52">
        <v>0</v>
      </c>
      <c r="O733" s="31">
        <f>ROUND(Table13[[#This Row],[Cena Netto Po Rabacie Długoterminowym]]*(1-Table13[[#This Row],[Rabat Podstawowy]])*(1-Table13[[#This Row],[Dodatkowy rabat kwartału (składany)]])*(1-Table13[[#This Row],[Rabat Indywidualny]]),2)</f>
        <v>7.64</v>
      </c>
      <c r="P733" s="31">
        <f>Table13[[#This Row],[Сena SKU Po Wszystkich Rabatach]]/Table13[[#This Row],[Szt/
Opak.]]</f>
        <v>0.76400000000000001</v>
      </c>
      <c r="Q733" s="94" t="s">
        <v>2440</v>
      </c>
      <c r="R733" s="36" t="s">
        <v>2480</v>
      </c>
      <c r="S733" s="91">
        <f>IF(ISERROR(Table13[[#This Row],[W Inner]]),Table13[[#This Row],[W Outer]],IF(AND(Table13[[#This Row],[W Inner]]&gt;0,Table13[[#This Row],[W Inner]]&lt;&gt;"0"),Table13[[#This Row],[W Inner]],Table13[[#This Row],[W Outer]]))</f>
        <v>30</v>
      </c>
      <c r="T733" s="86"/>
      <c r="U733"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3" s="49">
        <f>IF(Table13[[#This Row],[Zamówienie - Ilosc SKU '[Szt']]]=0,0,MOD(Table13[[#This Row],[Zamówienie - Ilosc SKU '[Szt']]],Table13[[#This Row],[Min. Ilość Zam. Sku]])-0.5)</f>
        <v>0</v>
      </c>
      <c r="W733" s="31">
        <f>Table13[[#This Row],[Сena SKU Po Wszystkich Rabatach]]*U733</f>
        <v>0</v>
      </c>
      <c r="X733" s="33" t="str">
        <f>IF(Table13[[#This Row],[Zamówienie - Ilosc SKU '[Szt']]]=0,"Niezamówione produkty","Zamówione produkty")</f>
        <v>Niezamówione produkty</v>
      </c>
      <c r="Y733" s="34" t="s">
        <v>90</v>
      </c>
      <c r="Z733" s="34">
        <v>30</v>
      </c>
      <c r="AA733" s="34">
        <v>840</v>
      </c>
      <c r="AB733" s="34">
        <v>5040</v>
      </c>
      <c r="AC733" s="34">
        <f>+Table13[[#This Row],[Na Palecie]]/Table13[[#This Row],[W Outer]]</f>
        <v>168</v>
      </c>
      <c r="AD733" s="34">
        <f>+Table13[[#This Row],[Na Palecie]]/Table13[[#This Row],[Na 
Warstwie]]</f>
        <v>6</v>
      </c>
      <c r="AE733" s="37" t="s">
        <v>2400</v>
      </c>
      <c r="AF733" s="37" t="s">
        <v>90</v>
      </c>
      <c r="AG733" s="37" t="s">
        <v>2401</v>
      </c>
      <c r="AH733" s="37" t="s">
        <v>2402</v>
      </c>
      <c r="AI733" s="37"/>
      <c r="AJ733" s="37" t="s">
        <v>6712</v>
      </c>
      <c r="AK733" s="37" t="s">
        <v>2403</v>
      </c>
      <c r="AL733" s="37" t="str">
        <f>_xlfn.XLOOKUP(Table13[[#This Row],[Rabat Indywidualny]],'PC2 code'!A:A,'PC2 code'!B:B,0)</f>
        <v>00</v>
      </c>
    </row>
    <row r="734" spans="1:38" ht="15.75" customHeight="1" x14ac:dyDescent="0.35">
      <c r="A734" s="73" t="s">
        <v>5957</v>
      </c>
      <c r="B734" s="73" t="str">
        <f>TEXT(Table13[[#This Row],[Kod EAN 
(Sku)]],"0000000000000")</f>
        <v>3086123165311</v>
      </c>
      <c r="C734" s="78" t="str">
        <f>IF(AND(Table13[[#This Row],[Kod EAN 
(Szt)]]&lt;&gt;0,Table13[[#This Row],[Kod EAN 
(Szt)]]&lt;&gt;"0"),TEXT(Table13[[#This Row],[Kod EAN 
(Szt)]],"0000000000000"),"")</f>
        <v/>
      </c>
      <c r="D734" s="79" t="s">
        <v>2404</v>
      </c>
      <c r="E734" s="27" t="s">
        <v>13</v>
      </c>
      <c r="F734" s="28" t="s">
        <v>2001</v>
      </c>
      <c r="G734" s="29"/>
      <c r="H734" s="66">
        <v>25.29</v>
      </c>
      <c r="I734" s="67"/>
      <c r="J734" s="51">
        <f>Table13[[#This Row],[Cena Netto]]*(1-Table13[[#This Row],[Rabat Długoterminowy]])</f>
        <v>25.29</v>
      </c>
      <c r="K734" s="80">
        <f>IF(TRIM($D$8)='Payment Term'!A$1,1-(1-$D$9)*(1-2%),$D$9)</f>
        <v>0.25</v>
      </c>
      <c r="L734" s="35"/>
      <c r="M734" s="81">
        <f>1-(1-Table13[[#This Row],[Rabat Długoterminowy]])*(1-Table13[[#This Row],[Dodatkowy rabat kwartału (składany)]])</f>
        <v>0</v>
      </c>
      <c r="N734" s="52">
        <v>0</v>
      </c>
      <c r="O734" s="31">
        <f>ROUND(Table13[[#This Row],[Cena Netto Po Rabacie Długoterminowym]]*(1-Table13[[#This Row],[Rabat Podstawowy]])*(1-Table13[[#This Row],[Dodatkowy rabat kwartału (składany)]])*(1-Table13[[#This Row],[Rabat Indywidualny]]),2)</f>
        <v>18.97</v>
      </c>
      <c r="P734" s="31">
        <f>Table13[[#This Row],[Сena SKU Po Wszystkich Rabatach]]/Table13[[#This Row],[Szt/
Opak.]]</f>
        <v>0.75879999999999992</v>
      </c>
      <c r="Q734" s="94" t="s">
        <v>2470</v>
      </c>
      <c r="R734" s="36" t="s">
        <v>2476</v>
      </c>
      <c r="S734" s="91">
        <f>IF(ISERROR(Table13[[#This Row],[W Inner]]),Table13[[#This Row],[W Outer]],IF(AND(Table13[[#This Row],[W Inner]]&gt;0,Table13[[#This Row],[W Inner]]&lt;&gt;"0"),Table13[[#This Row],[W Inner]],Table13[[#This Row],[W Outer]]))</f>
        <v>28</v>
      </c>
      <c r="T734" s="86"/>
      <c r="U734"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4" s="49">
        <f>IF(Table13[[#This Row],[Zamówienie - Ilosc SKU '[Szt']]]=0,0,MOD(Table13[[#This Row],[Zamówienie - Ilosc SKU '[Szt']]],Table13[[#This Row],[Min. Ilość Zam. Sku]])-0.5)</f>
        <v>0</v>
      </c>
      <c r="W734" s="31">
        <f>Table13[[#This Row],[Сena SKU Po Wszystkich Rabatach]]*U734</f>
        <v>0</v>
      </c>
      <c r="X734" s="33" t="str">
        <f>IF(Table13[[#This Row],[Zamówienie - Ilosc SKU '[Szt']]]=0,"Niezamówione produkty","Zamówione produkty")</f>
        <v>Niezamówione produkty</v>
      </c>
      <c r="Y734" s="34" t="s">
        <v>90</v>
      </c>
      <c r="Z734" s="34">
        <v>28</v>
      </c>
      <c r="AA734" s="34">
        <v>560</v>
      </c>
      <c r="AB734" s="34">
        <v>3920</v>
      </c>
      <c r="AC734" s="34">
        <f>+Table13[[#This Row],[Na Palecie]]/Table13[[#This Row],[W Outer]]</f>
        <v>140</v>
      </c>
      <c r="AD734" s="34">
        <f>+Table13[[#This Row],[Na Palecie]]/Table13[[#This Row],[Na 
Warstwie]]</f>
        <v>7</v>
      </c>
      <c r="AE734" s="37" t="s">
        <v>2405</v>
      </c>
      <c r="AF734" s="37" t="s">
        <v>90</v>
      </c>
      <c r="AG734" s="37" t="s">
        <v>2406</v>
      </c>
      <c r="AH734" s="37" t="s">
        <v>2407</v>
      </c>
      <c r="AI734" s="37"/>
      <c r="AJ734" s="37" t="s">
        <v>6712</v>
      </c>
      <c r="AK734" s="37" t="s">
        <v>2403</v>
      </c>
      <c r="AL734" s="37" t="str">
        <f>_xlfn.XLOOKUP(Table13[[#This Row],[Rabat Indywidualny]],'PC2 code'!A:A,'PC2 code'!B:B,0)</f>
        <v>00</v>
      </c>
    </row>
    <row r="735" spans="1:38" ht="15.75" customHeight="1" x14ac:dyDescent="0.35">
      <c r="A735" s="73" t="s">
        <v>5958</v>
      </c>
      <c r="B735" s="73" t="str">
        <f>TEXT(Table13[[#This Row],[Kod EAN 
(Sku)]],"0000000000000")</f>
        <v>0070330701502</v>
      </c>
      <c r="C735" s="78" t="str">
        <f>IF(AND(Table13[[#This Row],[Kod EAN 
(Szt)]]&lt;&gt;0,Table13[[#This Row],[Kod EAN 
(Szt)]]&lt;&gt;"0"),TEXT(Table13[[#This Row],[Kod EAN 
(Szt)]],"0000000000000"),"")</f>
        <v>3086127501641</v>
      </c>
      <c r="D735" s="79" t="s">
        <v>2408</v>
      </c>
      <c r="E735" s="27" t="s">
        <v>13</v>
      </c>
      <c r="F735" s="28" t="s">
        <v>2001</v>
      </c>
      <c r="G735" s="29"/>
      <c r="H735" s="66">
        <v>88.53</v>
      </c>
      <c r="I735" s="67"/>
      <c r="J735" s="51">
        <f>Table13[[#This Row],[Cena Netto]]*(1-Table13[[#This Row],[Rabat Długoterminowy]])</f>
        <v>88.53</v>
      </c>
      <c r="K735" s="80">
        <f>IF(TRIM($D$8)='Payment Term'!A$1,1-(1-$D$9)*(1-2%),$D$9)</f>
        <v>0.25</v>
      </c>
      <c r="L735" s="35"/>
      <c r="M735" s="81">
        <f>1-(1-Table13[[#This Row],[Rabat Długoterminowy]])*(1-Table13[[#This Row],[Dodatkowy rabat kwartału (składany)]])</f>
        <v>0</v>
      </c>
      <c r="N735" s="52">
        <v>0</v>
      </c>
      <c r="O735" s="31">
        <f>ROUND(Table13[[#This Row],[Cena Netto Po Rabacie Długoterminowym]]*(1-Table13[[#This Row],[Rabat Podstawowy]])*(1-Table13[[#This Row],[Dodatkowy rabat kwartału (składany)]])*(1-Table13[[#This Row],[Rabat Indywidualny]]),2)</f>
        <v>66.400000000000006</v>
      </c>
      <c r="P735" s="31">
        <f>Table13[[#This Row],[Сena SKU Po Wszystkich Rabatach]]/Table13[[#This Row],[Szt/
Opak.]]</f>
        <v>0.66400000000000003</v>
      </c>
      <c r="Q735" s="94" t="s">
        <v>6202</v>
      </c>
      <c r="R735" s="36" t="s">
        <v>6200</v>
      </c>
      <c r="S735" s="91">
        <f>IF(ISERROR(Table13[[#This Row],[W Inner]]),Table13[[#This Row],[W Outer]],IF(AND(Table13[[#This Row],[W Inner]]&gt;0,Table13[[#This Row],[W Inner]]&lt;&gt;"0"),Table13[[#This Row],[W Inner]],Table13[[#This Row],[W Outer]]))</f>
        <v>240</v>
      </c>
      <c r="T735" s="86"/>
      <c r="U735"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5" s="49">
        <f>IF(Table13[[#This Row],[Zamówienie - Ilosc SKU '[Szt']]]=0,0,MOD(Table13[[#This Row],[Zamówienie - Ilosc SKU '[Szt']]],Table13[[#This Row],[Min. Ilość Zam. Sku]])-0.5)</f>
        <v>0</v>
      </c>
      <c r="W735" s="31">
        <f>Table13[[#This Row],[Сena SKU Po Wszystkich Rabatach]]*U735</f>
        <v>0</v>
      </c>
      <c r="X735" s="33" t="str">
        <f>IF(Table13[[#This Row],[Zamówienie - Ilosc SKU '[Szt']]]=0,"Niezamówione produkty","Zamówione produkty")</f>
        <v>Niezamówione produkty</v>
      </c>
      <c r="Y735" s="34" t="s">
        <v>90</v>
      </c>
      <c r="Z735" s="34">
        <v>240</v>
      </c>
      <c r="AA735" s="34">
        <v>1440</v>
      </c>
      <c r="AB735" s="34">
        <v>2880</v>
      </c>
      <c r="AC735" s="34">
        <f>+Table13[[#This Row],[Na Palecie]]/Table13[[#This Row],[W Outer]]</f>
        <v>12</v>
      </c>
      <c r="AD735" s="34">
        <f>+Table13[[#This Row],[Na Palecie]]/Table13[[#This Row],[Na 
Warstwie]]</f>
        <v>2</v>
      </c>
      <c r="AE735" s="37" t="s">
        <v>2409</v>
      </c>
      <c r="AF735" s="37" t="s">
        <v>2410</v>
      </c>
      <c r="AG735" s="37" t="s">
        <v>2411</v>
      </c>
      <c r="AH735" s="37" t="s">
        <v>2412</v>
      </c>
      <c r="AI735" s="37"/>
      <c r="AJ735" s="37" t="s">
        <v>6712</v>
      </c>
      <c r="AK735" s="37" t="s">
        <v>2403</v>
      </c>
      <c r="AL735" s="37" t="str">
        <f>_xlfn.XLOOKUP(Table13[[#This Row],[Rabat Indywidualny]],'PC2 code'!A:A,'PC2 code'!B:B,0)</f>
        <v>00</v>
      </c>
    </row>
    <row r="736" spans="1:38" ht="15.75" customHeight="1" x14ac:dyDescent="0.35">
      <c r="A736" s="73">
        <v>822059</v>
      </c>
      <c r="B736" s="73" t="str">
        <f>TEXT(Table13[[#This Row],[Kod EAN 
(Sku)]],"0000000000000")</f>
        <v>3086126605364</v>
      </c>
      <c r="C736" s="78" t="str">
        <f>IF(AND(Table13[[#This Row],[Kod EAN 
(Szt)]]&lt;&gt;0,Table13[[#This Row],[Kod EAN 
(Szt)]]&lt;&gt;"0"),TEXT(Table13[[#This Row],[Kod EAN 
(Szt)]],"0000000000000"),"")</f>
        <v>3086127501641</v>
      </c>
      <c r="D736" s="79" t="s">
        <v>6197</v>
      </c>
      <c r="E736" s="27" t="s">
        <v>13</v>
      </c>
      <c r="F736" s="28" t="s">
        <v>2001</v>
      </c>
      <c r="G736" s="29"/>
      <c r="H736" s="66">
        <v>88.53</v>
      </c>
      <c r="I736" s="67"/>
      <c r="J736" s="51">
        <f>Table13[[#This Row],[Cena Netto]]*(1-Table13[[#This Row],[Rabat Długoterminowy]])</f>
        <v>88.53</v>
      </c>
      <c r="K736" s="80">
        <f>IF(TRIM($D$8)='Payment Term'!A$1,1-(1-$D$9)*(1-2%),$D$9)</f>
        <v>0.25</v>
      </c>
      <c r="L736" s="35"/>
      <c r="M736" s="81">
        <f>1-(1-Table13[[#This Row],[Rabat Długoterminowy]])*(1-Table13[[#This Row],[Dodatkowy rabat kwartału (składany)]])</f>
        <v>0</v>
      </c>
      <c r="N736" s="52">
        <v>0</v>
      </c>
      <c r="O736" s="31">
        <f>ROUND(Table13[[#This Row],[Cena Netto Po Rabacie Długoterminowym]]*(1-Table13[[#This Row],[Rabat Podstawowy]])*(1-Table13[[#This Row],[Dodatkowy rabat kwartału (składany)]])*(1-Table13[[#This Row],[Rabat Indywidualny]]),2)</f>
        <v>66.400000000000006</v>
      </c>
      <c r="P736" s="31">
        <f>Table13[[#This Row],[Сena SKU Po Wszystkich Rabatach]]/Table13[[#This Row],[Szt/
Opak.]]</f>
        <v>0.66400000000000003</v>
      </c>
      <c r="Q736" s="94" t="s">
        <v>6202</v>
      </c>
      <c r="R736" s="36" t="s">
        <v>6200</v>
      </c>
      <c r="S736" s="91">
        <f>IF(ISERROR(Table13[[#This Row],[W Inner]]),Table13[[#This Row],[W Outer]],IF(AND(Table13[[#This Row],[W Inner]]&gt;0,Table13[[#This Row],[W Inner]]&lt;&gt;"0"),Table13[[#This Row],[W Inner]],Table13[[#This Row],[W Outer]]))</f>
        <v>150</v>
      </c>
      <c r="T736" s="86"/>
      <c r="U736" s="32">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6" s="49">
        <f>IF(Table13[[#This Row],[Zamówienie - Ilosc SKU '[Szt']]]=0,0,MOD(Table13[[#This Row],[Zamówienie - Ilosc SKU '[Szt']]],Table13[[#This Row],[Min. Ilość Zam. Sku]])-0.5)</f>
        <v>0</v>
      </c>
      <c r="W736" s="31">
        <f>Table13[[#This Row],[Сena SKU Po Wszystkich Rabatach]]*U736</f>
        <v>0</v>
      </c>
      <c r="X736" s="33" t="str">
        <f>IF(Table13[[#This Row],[Zamówienie - Ilosc SKU '[Szt']]]=0,"Niezamówione produkty","Zamówione produkty")</f>
        <v>Niezamówione produkty</v>
      </c>
      <c r="Y736" s="34" t="s">
        <v>90</v>
      </c>
      <c r="Z736" s="34">
        <v>150</v>
      </c>
      <c r="AA736" s="34">
        <v>1350</v>
      </c>
      <c r="AB736" s="34">
        <v>2700</v>
      </c>
      <c r="AC736" s="34">
        <f>+Table13[[#This Row],[Na Palecie]]/Table13[[#This Row],[W Outer]]</f>
        <v>18</v>
      </c>
      <c r="AD736" s="34">
        <f>+Table13[[#This Row],[Na Palecie]]/Table13[[#This Row],[Na 
Warstwie]]</f>
        <v>2</v>
      </c>
      <c r="AE736" s="37" t="s">
        <v>2413</v>
      </c>
      <c r="AF736" s="37" t="s">
        <v>2410</v>
      </c>
      <c r="AG736" s="37" t="s">
        <v>2414</v>
      </c>
      <c r="AH736" s="37" t="s">
        <v>2415</v>
      </c>
      <c r="AI736" s="37"/>
      <c r="AJ736" s="37" t="s">
        <v>6712</v>
      </c>
      <c r="AK736" s="37" t="s">
        <v>2403</v>
      </c>
      <c r="AL736" s="37" t="str">
        <f>_xlfn.XLOOKUP(Table13[[#This Row],[Rabat Indywidualny]],'PC2 code'!A:A,'PC2 code'!B:B,0)</f>
        <v>00</v>
      </c>
    </row>
    <row r="737" spans="1:38" ht="15.75" customHeight="1" x14ac:dyDescent="0.35">
      <c r="A737" s="99" t="s">
        <v>6717</v>
      </c>
      <c r="B737" s="73" t="str">
        <f>TEXT(Table13[[#This Row],[Kod EAN 
(Sku)]],"0000000000000")</f>
        <v>3086123782174</v>
      </c>
      <c r="C737" s="78" t="str">
        <f>IF(AND(Table13[[#This Row],[Kod EAN 
(Szt)]]&lt;&gt;0,Table13[[#This Row],[Kod EAN 
(Szt)]]&lt;&gt;"0"),TEXT(Table13[[#This Row],[Kod EAN 
(Szt)]],"0000000000000"),"")</f>
        <v/>
      </c>
      <c r="D737" s="100" t="s">
        <v>6721</v>
      </c>
      <c r="E737" s="27" t="s">
        <v>7</v>
      </c>
      <c r="F737" s="28" t="s">
        <v>1593</v>
      </c>
      <c r="G737" s="101"/>
      <c r="H737" s="102">
        <v>698.5</v>
      </c>
      <c r="I737" s="103"/>
      <c r="J737" s="104">
        <f>Table13[[#This Row],[Cena Netto]]*(1-Table13[[#This Row],[Rabat Długoterminowy]])</f>
        <v>698.5</v>
      </c>
      <c r="K737" s="105">
        <f>IF(TRIM($D$8)='Payment Term'!A$1,1-(1-$D$9)*(1-2%),$D$9)</f>
        <v>0.25</v>
      </c>
      <c r="L737" s="106">
        <v>0.37</v>
      </c>
      <c r="M737" s="107">
        <f>1-(1-Table13[[#This Row],[Rabat Długoterminowy]])*(1-Table13[[#This Row],[Dodatkowy rabat kwartału (składany)]])</f>
        <v>0.37</v>
      </c>
      <c r="N737" s="52">
        <v>0</v>
      </c>
      <c r="O737" s="108">
        <f>ROUND(Table13[[#This Row],[Cena Netto Po Rabacie Długoterminowym]]*(1-Table13[[#This Row],[Rabat Podstawowy]])*(1-Table13[[#This Row],[Dodatkowy rabat kwartału (składany)]])*(1-Table13[[#This Row],[Rabat Indywidualny]]),2)</f>
        <v>330.04</v>
      </c>
      <c r="P737" s="108">
        <f>Table13[[#This Row],[Сena SKU Po Wszystkich Rabatach]]/Table13[[#This Row],[Szt/
Opak.]]</f>
        <v>2.7503333333333333</v>
      </c>
      <c r="Q737" s="109">
        <v>120</v>
      </c>
      <c r="R737" s="110">
        <v>1</v>
      </c>
      <c r="S737" s="111" t="str">
        <f>IF(ISERROR(Table13[[#This Row],[W Inner]]),Table13[[#This Row],[W Outer]],IF(AND(Table13[[#This Row],[W Inner]]&gt;0,Table13[[#This Row],[W Inner]]&lt;&gt;"0"),Table13[[#This Row],[W Inner]],Table13[[#This Row],[W Outer]]))</f>
        <v>1</v>
      </c>
      <c r="T737" s="112"/>
      <c r="U737" s="113">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7" s="49">
        <f>IF(Table13[[#This Row],[Zamówienie - Ilosc SKU '[Szt']]]=0,0,MOD(Table13[[#This Row],[Zamówienie - Ilosc SKU '[Szt']]],Table13[[#This Row],[Min. Ilość Zam. Sku]])-0.5)</f>
        <v>0</v>
      </c>
      <c r="W737" s="108">
        <f>Table13[[#This Row],[Сena SKU Po Wszystkich Rabatach]]*U737</f>
        <v>0</v>
      </c>
      <c r="X737" s="114" t="str">
        <f>IF(Table13[[#This Row],[Zamówienie - Ilosc SKU '[Szt']]]=0,"Niezamówione produkty","Zamówione produkty")</f>
        <v>Niezamówione produkty</v>
      </c>
      <c r="Y737" s="115" t="s">
        <v>90</v>
      </c>
      <c r="Z737" s="115" t="s">
        <v>6200</v>
      </c>
      <c r="AA737" s="115" t="s">
        <v>2444</v>
      </c>
      <c r="AB737" s="115" t="s">
        <v>2468</v>
      </c>
      <c r="AC737" s="115">
        <f>+Table13[[#This Row],[Na Palecie]]/Table13[[#This Row],[W Outer]]</f>
        <v>24</v>
      </c>
      <c r="AD737" s="115">
        <f>+Table13[[#This Row],[Na Palecie]]/Table13[[#This Row],[Na 
Warstwie]]</f>
        <v>2</v>
      </c>
      <c r="AE737" s="116" t="s">
        <v>6725</v>
      </c>
      <c r="AF737" s="116"/>
      <c r="AG737" s="116" t="s">
        <v>6726</v>
      </c>
      <c r="AH737" s="116" t="s">
        <v>6727</v>
      </c>
      <c r="AI737" s="116"/>
      <c r="AJ737" s="116"/>
      <c r="AK737" s="116"/>
      <c r="AL737" s="116" t="str">
        <f>_xlfn.XLOOKUP(Table13[[#This Row],[Rabat Indywidualny]],'PC2 code'!A:A,'PC2 code'!B:B,0)</f>
        <v>00</v>
      </c>
    </row>
    <row r="738" spans="1:38" ht="15.75" customHeight="1" x14ac:dyDescent="0.35">
      <c r="A738" s="99" t="s">
        <v>6718</v>
      </c>
      <c r="B738" s="73" t="str">
        <f>TEXT(Table13[[#This Row],[Kod EAN 
(Sku)]],"0000000000000")</f>
        <v>3086123751446</v>
      </c>
      <c r="C738" s="78" t="str">
        <f>IF(AND(Table13[[#This Row],[Kod EAN 
(Szt)]]&lt;&gt;0,Table13[[#This Row],[Kod EAN 
(Szt)]]&lt;&gt;"0"),TEXT(Table13[[#This Row],[Kod EAN 
(Szt)]],"0000000000000"),"")</f>
        <v/>
      </c>
      <c r="D738" s="100" t="s">
        <v>6722</v>
      </c>
      <c r="E738" s="27" t="s">
        <v>7</v>
      </c>
      <c r="F738" s="28" t="s">
        <v>1593</v>
      </c>
      <c r="G738" s="101"/>
      <c r="H738" s="102">
        <v>20.67</v>
      </c>
      <c r="I738" s="103">
        <v>0.2</v>
      </c>
      <c r="J738" s="104">
        <f>Table13[[#This Row],[Cena Netto]]*(1-Table13[[#This Row],[Rabat Długoterminowy]])</f>
        <v>16.536000000000001</v>
      </c>
      <c r="K738" s="105">
        <f>IF(TRIM($D$8)='Payment Term'!A$1,1-(1-$D$9)*(1-2%),$D$9)</f>
        <v>0.25</v>
      </c>
      <c r="L738" s="106">
        <v>0.1</v>
      </c>
      <c r="M738" s="107">
        <f>1-(1-Table13[[#This Row],[Rabat Długoterminowy]])*(1-Table13[[#This Row],[Dodatkowy rabat kwartału (składany)]])</f>
        <v>0.27999999999999992</v>
      </c>
      <c r="N738" s="52">
        <v>0</v>
      </c>
      <c r="O738" s="108">
        <f>ROUND(Table13[[#This Row],[Cena Netto Po Rabacie Długoterminowym]]*(1-Table13[[#This Row],[Rabat Podstawowy]])*(1-Table13[[#This Row],[Dodatkowy rabat kwartału (składany)]])*(1-Table13[[#This Row],[Rabat Indywidualny]]),2)</f>
        <v>11.16</v>
      </c>
      <c r="P738" s="108">
        <f>Table13[[#This Row],[Сena SKU Po Wszystkich Rabatach]]/Table13[[#This Row],[Szt/
Opak.]]</f>
        <v>0.46500000000000002</v>
      </c>
      <c r="Q738" s="109">
        <v>24</v>
      </c>
      <c r="R738" s="110">
        <v>15</v>
      </c>
      <c r="S738" s="111" t="str">
        <f>IF(ISERROR(Table13[[#This Row],[W Inner]]),Table13[[#This Row],[W Outer]],IF(AND(Table13[[#This Row],[W Inner]]&gt;0,Table13[[#This Row],[W Inner]]&lt;&gt;"0"),Table13[[#This Row],[W Inner]],Table13[[#This Row],[W Outer]]))</f>
        <v>15</v>
      </c>
      <c r="T738" s="112"/>
      <c r="U738" s="113">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8" s="49">
        <f>IF(Table13[[#This Row],[Zamówienie - Ilosc SKU '[Szt']]]=0,0,MOD(Table13[[#This Row],[Zamówienie - Ilosc SKU '[Szt']]],Table13[[#This Row],[Min. Ilość Zam. Sku]])-0.5)</f>
        <v>0</v>
      </c>
      <c r="W738" s="108">
        <f>Table13[[#This Row],[Сena SKU Po Wszystkich Rabatach]]*U738</f>
        <v>0</v>
      </c>
      <c r="X738" s="114" t="str">
        <f>IF(Table13[[#This Row],[Zamówienie - Ilosc SKU '[Szt']]]=0,"Niezamówione produkty","Zamówione produkty")</f>
        <v>Niezamówione produkty</v>
      </c>
      <c r="Y738" s="115" t="s">
        <v>90</v>
      </c>
      <c r="Z738" s="115" t="s">
        <v>2450</v>
      </c>
      <c r="AA738" s="115" t="s">
        <v>6735</v>
      </c>
      <c r="AB738" s="115" t="s">
        <v>6736</v>
      </c>
      <c r="AC738" s="115">
        <f>+Table13[[#This Row],[Na Palecie]]/Table13[[#This Row],[W Outer]]</f>
        <v>80</v>
      </c>
      <c r="AD738" s="115">
        <f>+Table13[[#This Row],[Na Palecie]]/Table13[[#This Row],[Na 
Warstwie]]</f>
        <v>5</v>
      </c>
      <c r="AE738" s="116" t="s">
        <v>6728</v>
      </c>
      <c r="AF738" s="116"/>
      <c r="AG738" s="116" t="s">
        <v>6729</v>
      </c>
      <c r="AH738" s="116" t="s">
        <v>6730</v>
      </c>
      <c r="AI738" s="116"/>
      <c r="AJ738" s="116"/>
      <c r="AK738" s="116"/>
      <c r="AL738" s="116" t="str">
        <f>_xlfn.XLOOKUP(Table13[[#This Row],[Rabat Indywidualny]],'PC2 code'!A:A,'PC2 code'!B:B,0)</f>
        <v>00</v>
      </c>
    </row>
    <row r="739" spans="1:38" ht="15.75" customHeight="1" x14ac:dyDescent="0.35">
      <c r="A739" s="99" t="s">
        <v>6719</v>
      </c>
      <c r="B739" s="73" t="str">
        <f>TEXT(Table13[[#This Row],[Kod EAN 
(Sku)]],"0000000000000")</f>
        <v>3086124001632</v>
      </c>
      <c r="C739" s="78" t="str">
        <f>IF(AND(Table13[[#This Row],[Kod EAN 
(Szt)]]&lt;&gt;0,Table13[[#This Row],[Kod EAN 
(Szt)]]&lt;&gt;"0"),TEXT(Table13[[#This Row],[Kod EAN 
(Szt)]],"0000000000000"),"")</f>
        <v>3086124400275</v>
      </c>
      <c r="D739" s="100" t="s">
        <v>6723</v>
      </c>
      <c r="E739" s="27" t="s">
        <v>7</v>
      </c>
      <c r="F739" s="28" t="s">
        <v>1593</v>
      </c>
      <c r="G739" s="101"/>
      <c r="H739" s="102">
        <v>18.366399999999999</v>
      </c>
      <c r="I739" s="103"/>
      <c r="J739" s="104">
        <f>Table13[[#This Row],[Cena Netto]]*(1-Table13[[#This Row],[Rabat Długoterminowy]])</f>
        <v>18.366399999999999</v>
      </c>
      <c r="K739" s="105">
        <f>IF(TRIM($D$8)='Payment Term'!A$1,1-(1-$D$9)*(1-2%),$D$9)</f>
        <v>0.25</v>
      </c>
      <c r="L739" s="106">
        <v>0.1</v>
      </c>
      <c r="M739" s="107">
        <f>1-(1-Table13[[#This Row],[Rabat Długoterminowy]])*(1-Table13[[#This Row],[Dodatkowy rabat kwartału (składany)]])</f>
        <v>9.9999999999999978E-2</v>
      </c>
      <c r="N739" s="52">
        <v>0</v>
      </c>
      <c r="O739" s="108">
        <f>ROUND(Table13[[#This Row],[Cena Netto Po Rabacie Długoterminowym]]*(1-Table13[[#This Row],[Rabat Podstawowy]])*(1-Table13[[#This Row],[Dodatkowy rabat kwartału (składany)]])*(1-Table13[[#This Row],[Rabat Indywidualny]]),2)</f>
        <v>12.4</v>
      </c>
      <c r="P739" s="108">
        <f>Table13[[#This Row],[Сena SKU Po Wszystkich Rabatach]]/Table13[[#This Row],[Szt/
Opak.]]</f>
        <v>1.0333333333333334</v>
      </c>
      <c r="Q739" s="109">
        <v>12</v>
      </c>
      <c r="R739" s="110" t="s">
        <v>2444</v>
      </c>
      <c r="S739" s="111" t="str">
        <f>IF(ISERROR(Table13[[#This Row],[W Inner]]),Table13[[#This Row],[W Outer]],IF(AND(Table13[[#This Row],[W Inner]]&gt;0,Table13[[#This Row],[W Inner]]&lt;&gt;"0"),Table13[[#This Row],[W Inner]],Table13[[#This Row],[W Outer]]))</f>
        <v>12</v>
      </c>
      <c r="T739" s="112"/>
      <c r="U739" s="113">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39" s="49">
        <f>IF(Table13[[#This Row],[Zamówienie - Ilosc SKU '[Szt']]]=0,0,MOD(Table13[[#This Row],[Zamówienie - Ilosc SKU '[Szt']]],Table13[[#This Row],[Min. Ilość Zam. Sku]])-0.5)</f>
        <v>0</v>
      </c>
      <c r="W739" s="108">
        <f>Table13[[#This Row],[Сena SKU Po Wszystkich Rabatach]]*U739</f>
        <v>0</v>
      </c>
      <c r="X739" s="114" t="str">
        <f>IF(Table13[[#This Row],[Zamówienie - Ilosc SKU '[Szt']]]=0,"Niezamówione produkty","Zamówione produkty")</f>
        <v>Niezamówione produkty</v>
      </c>
      <c r="Y739" s="115" t="s">
        <v>2444</v>
      </c>
      <c r="Z739" s="115" t="s">
        <v>6737</v>
      </c>
      <c r="AA739" s="115" t="s">
        <v>6738</v>
      </c>
      <c r="AB739" s="115" t="s">
        <v>6739</v>
      </c>
      <c r="AC739" s="115">
        <f>+Table13[[#This Row],[Na Palecie]]/Table13[[#This Row],[W Outer]]</f>
        <v>24</v>
      </c>
      <c r="AD739" s="115">
        <f>+Table13[[#This Row],[Na Palecie]]/Table13[[#This Row],[Na 
Warstwie]]</f>
        <v>3</v>
      </c>
      <c r="AE739" s="116" t="s">
        <v>6731</v>
      </c>
      <c r="AF739" s="116" t="s">
        <v>6732</v>
      </c>
      <c r="AG739" s="116" t="s">
        <v>6733</v>
      </c>
      <c r="AH739" s="116" t="s">
        <v>6734</v>
      </c>
      <c r="AI739" s="116"/>
      <c r="AJ739" s="116"/>
      <c r="AK739" s="116"/>
      <c r="AL739" s="116" t="str">
        <f>_xlfn.XLOOKUP(Table13[[#This Row],[Rabat Indywidualny]],'PC2 code'!A:A,'PC2 code'!B:B,0)</f>
        <v>00</v>
      </c>
    </row>
    <row r="740" spans="1:38" ht="15.75" customHeight="1" x14ac:dyDescent="0.35">
      <c r="A740" s="99" t="s">
        <v>6720</v>
      </c>
      <c r="B740" s="73" t="str">
        <f>TEXT(Table13[[#This Row],[Kod EAN 
(Sku)]],"0000000000000")</f>
        <v>3086123516182</v>
      </c>
      <c r="C740" s="78" t="str">
        <f>IF(AND(Table13[[#This Row],[Kod EAN 
(Szt)]]&lt;&gt;0,Table13[[#This Row],[Kod EAN 
(Szt)]]&lt;&gt;"0"),TEXT(Table13[[#This Row],[Kod EAN 
(Szt)]],"0000000000000"),"")</f>
        <v/>
      </c>
      <c r="D740" s="100" t="s">
        <v>6724</v>
      </c>
      <c r="E740" s="27" t="s">
        <v>7</v>
      </c>
      <c r="F740" s="28"/>
      <c r="G740" s="101"/>
      <c r="H740" s="102">
        <v>135.6</v>
      </c>
      <c r="I740" s="103"/>
      <c r="J740" s="104">
        <f>Table13[[#This Row],[Cena Netto]]*(1-Table13[[#This Row],[Rabat Długoterminowy]])</f>
        <v>135.6</v>
      </c>
      <c r="K740" s="105">
        <f>IF(TRIM($D$8)='Payment Term'!A$1,1-(1-$D$9)*(1-2%),$D$9)</f>
        <v>0.25</v>
      </c>
      <c r="L740" s="106"/>
      <c r="M740" s="107">
        <f>1-(1-Table13[[#This Row],[Rabat Długoterminowy]])*(1-Table13[[#This Row],[Dodatkowy rabat kwartału (składany)]])</f>
        <v>0</v>
      </c>
      <c r="N740" s="52">
        <v>0</v>
      </c>
      <c r="O740" s="108">
        <f>ROUND(Table13[[#This Row],[Cena Netto Po Rabacie Długoterminowym]]*(1-Table13[[#This Row],[Rabat Podstawowy]])*(1-Table13[[#This Row],[Dodatkowy rabat kwartału (składany)]])*(1-Table13[[#This Row],[Rabat Indywidualny]]),2)</f>
        <v>101.7</v>
      </c>
      <c r="P740" s="108">
        <f>Table13[[#This Row],[Сena SKU Po Wszystkich Rabatach]]/Table13[[#This Row],[Szt/
Opak.]]</f>
        <v>1.5890625</v>
      </c>
      <c r="Q740" s="109">
        <v>64</v>
      </c>
      <c r="R740" s="110" t="s">
        <v>6200</v>
      </c>
      <c r="S740" s="111" t="str">
        <f>IF(ISERROR(Table13[[#This Row],[W Inner]]),Table13[[#This Row],[W Outer]],IF(AND(Table13[[#This Row],[W Inner]]&gt;0,Table13[[#This Row],[W Inner]]&lt;&gt;"0"),Table13[[#This Row],[W Inner]],Table13[[#This Row],[W Outer]]))</f>
        <v>10</v>
      </c>
      <c r="T740" s="112"/>
      <c r="U740" s="113">
        <f>IF(ISERROR(Table13[[#This Row],[Zamówienie - Ilosc SKU '[Szt']]]),
"",
IF(MROUND(Table13[[#This Row],[Zamówienie - Ilosc SKU '[Szt']]],Table13[[#This Row],[Min. Ilość Zam. Sku]])&lt;Table13[[#This Row],[Zamówienie - Ilosc SKU '[Szt']]],MROUND(Table13[[#This Row],[Zamówienie - Ilosc SKU '[Szt']]],Table13[[#This Row],[Min. Ilość Zam. Sku]])+Table13[[#This Row],[Min. Ilość Zam. Sku]],MROUND(Table13[[#This Row],[Zamówienie - Ilosc SKU '[Szt']]],Table13[[#This Row],[Min. Ilość Zam. Sku]])))</f>
        <v>0</v>
      </c>
      <c r="V740" s="49">
        <f>IF(Table13[[#This Row],[Zamówienie - Ilosc SKU '[Szt']]]=0,0,MOD(Table13[[#This Row],[Zamówienie - Ilosc SKU '[Szt']]],Table13[[#This Row],[Min. Ilość Zam. Sku]])-0.5)</f>
        <v>0</v>
      </c>
      <c r="W740" s="108">
        <f>Table13[[#This Row],[Сena SKU Po Wszystkich Rabatach]]*U740</f>
        <v>0</v>
      </c>
      <c r="X740" s="114" t="str">
        <f>IF(Table13[[#This Row],[Zamówienie - Ilosc SKU '[Szt']]]=0,"Niezamówione produkty","Zamówione produkty")</f>
        <v>Niezamówione produkty</v>
      </c>
      <c r="Y740" s="115" t="s">
        <v>90</v>
      </c>
      <c r="Z740" s="115" t="s">
        <v>2440</v>
      </c>
      <c r="AA740" s="115" t="s">
        <v>2500</v>
      </c>
      <c r="AB740" s="115" t="s">
        <v>6740</v>
      </c>
      <c r="AC740" s="115">
        <f>+Table13[[#This Row],[Na Palecie]]/Table13[[#This Row],[W Outer]]</f>
        <v>12</v>
      </c>
      <c r="AD740" s="115">
        <f>+Table13[[#This Row],[Na Palecie]]/Table13[[#This Row],[Na 
Warstwie]]</f>
        <v>3</v>
      </c>
      <c r="AE740" s="116" t="s">
        <v>1893</v>
      </c>
      <c r="AF740" s="116"/>
      <c r="AG740" s="116" t="s">
        <v>1894</v>
      </c>
      <c r="AH740" s="116" t="s">
        <v>1895</v>
      </c>
      <c r="AI740" s="116"/>
      <c r="AJ740" s="116"/>
      <c r="AK740" s="116"/>
      <c r="AL740" s="116" t="str">
        <f>_xlfn.XLOOKUP(Table13[[#This Row],[Rabat Indywidualny]],'PC2 code'!A:A,'PC2 code'!B:B,0)</f>
        <v>00</v>
      </c>
    </row>
  </sheetData>
  <sheetProtection formatCells="0" formatColumns="0" formatRows="0" insertColumns="0" insertRows="0" insertHyperlinks="0" deleteColumns="0" deleteRows="0" sort="0" autoFilter="0" pivotTables="0"/>
  <mergeCells count="1">
    <mergeCell ref="J2:K2"/>
  </mergeCells>
  <phoneticPr fontId="52" type="noConversion"/>
  <conditionalFormatting sqref="A15:A740">
    <cfRule type="duplicateValues" dxfId="1" priority="1107"/>
  </conditionalFormatting>
  <conditionalFormatting sqref="Q14">
    <cfRule type="cellIs" dxfId="0" priority="17" stopIfTrue="1" operator="greaterThan">
      <formula>"x"</formula>
    </cfRule>
  </conditionalFormatting>
  <conditionalFormatting sqref="V15:V740">
    <cfRule type="iconSet" priority="1109">
      <iconSet showValue="0" reverse="1">
        <cfvo type="percent" val="0"/>
        <cfvo type="num" val="0"/>
        <cfvo type="num" val="0.5"/>
      </iconSet>
    </cfRule>
  </conditionalFormatting>
  <pageMargins left="0.23622047244094491" right="0.23622047244094491" top="0.74803149606299213" bottom="0.74803149606299213" header="0.31496062992125984" footer="0.31496062992125984"/>
  <pageSetup paperSize="9" scale="31" fitToHeight="0"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77B4C40B-3569-4C90-933B-1D82FB4E6372}">
          <x14:formula1>
            <xm:f>'Payment Term'!$A:$A</xm:f>
          </x14:formula1>
          <xm:sqref>D8</xm:sqref>
        </x14:dataValidation>
        <x14:dataValidation type="list" allowBlank="1" showInputMessage="1" showErrorMessage="1" xr:uid="{485C832A-7A40-4A9C-ACB5-5691A801EB99}">
          <x14:formula1>
            <xm:f>OFFSET(#REF!,MATCH($D$2,#REF!,0),0,COUNTIF(#REF!,$D$2),1)</xm:f>
          </x14:formula1>
          <xm:sqref>D4</xm:sqref>
        </x14:dataValidation>
      </x14:dataValidations>
    </ext>
    <ext xmlns:x15="http://schemas.microsoft.com/office/spreadsheetml/2010/11/main" uri="{3A4CF648-6AED-40f4-86FF-DC5316D8AED3}">
      <x14:slicerList xmlns:x14="http://schemas.microsoft.com/office/spreadsheetml/2009/9/main">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02D1F-EA10-4581-BE2F-2B7E73E1EBF0}">
  <sheetPr codeName="Sheet4"/>
  <dimension ref="A1:C74"/>
  <sheetViews>
    <sheetView topLeftCell="A61" workbookViewId="0">
      <selection activeCell="F40" sqref="F40"/>
    </sheetView>
  </sheetViews>
  <sheetFormatPr defaultRowHeight="14.5" x14ac:dyDescent="0.35"/>
  <cols>
    <col min="1" max="1" width="8.453125" style="88" bestFit="1" customWidth="1"/>
    <col min="2" max="2" width="11" bestFit="1" customWidth="1"/>
    <col min="3" max="3" width="13.54296875" bestFit="1" customWidth="1"/>
  </cols>
  <sheetData>
    <row r="1" spans="1:3" x14ac:dyDescent="0.35">
      <c r="A1" s="87" t="s">
        <v>2416</v>
      </c>
      <c r="B1" s="8" t="s">
        <v>88</v>
      </c>
      <c r="C1" s="8" t="s">
        <v>2417</v>
      </c>
    </row>
    <row r="2" spans="1:3" x14ac:dyDescent="0.35">
      <c r="A2" s="88">
        <v>0</v>
      </c>
      <c r="B2" t="s">
        <v>2418</v>
      </c>
      <c r="C2" t="s">
        <v>2419</v>
      </c>
    </row>
    <row r="3" spans="1:3" x14ac:dyDescent="0.35">
      <c r="A3" s="88">
        <v>0.01</v>
      </c>
      <c r="B3" t="s">
        <v>2420</v>
      </c>
      <c r="C3" t="s">
        <v>2421</v>
      </c>
    </row>
    <row r="4" spans="1:3" x14ac:dyDescent="0.35">
      <c r="A4" s="88">
        <v>0.02</v>
      </c>
      <c r="B4" t="s">
        <v>2422</v>
      </c>
      <c r="C4" t="s">
        <v>2423</v>
      </c>
    </row>
    <row r="5" spans="1:3" x14ac:dyDescent="0.35">
      <c r="A5" s="88">
        <v>2.5000000000000001E-2</v>
      </c>
      <c r="B5" t="s">
        <v>2424</v>
      </c>
      <c r="C5" t="s">
        <v>2425</v>
      </c>
    </row>
    <row r="6" spans="1:3" x14ac:dyDescent="0.35">
      <c r="A6" s="88">
        <v>0.03</v>
      </c>
      <c r="B6" t="s">
        <v>2426</v>
      </c>
      <c r="C6" t="s">
        <v>2427</v>
      </c>
    </row>
    <row r="7" spans="1:3" x14ac:dyDescent="0.35">
      <c r="A7" s="88">
        <v>0.04</v>
      </c>
      <c r="B7" t="s">
        <v>2428</v>
      </c>
      <c r="C7" t="s">
        <v>2429</v>
      </c>
    </row>
    <row r="8" spans="1:3" x14ac:dyDescent="0.35">
      <c r="A8" s="88">
        <v>0.05</v>
      </c>
      <c r="B8" t="s">
        <v>2430</v>
      </c>
      <c r="C8" t="s">
        <v>2431</v>
      </c>
    </row>
    <row r="9" spans="1:3" x14ac:dyDescent="0.35">
      <c r="A9" s="88">
        <v>0.06</v>
      </c>
      <c r="B9" t="s">
        <v>2432</v>
      </c>
      <c r="C9" t="s">
        <v>2433</v>
      </c>
    </row>
    <row r="10" spans="1:3" x14ac:dyDescent="0.35">
      <c r="A10" s="88">
        <v>7.0000000000000007E-2</v>
      </c>
      <c r="B10" t="s">
        <v>2434</v>
      </c>
      <c r="C10" t="s">
        <v>2435</v>
      </c>
    </row>
    <row r="11" spans="1:3" x14ac:dyDescent="0.35">
      <c r="A11" s="88">
        <v>0.08</v>
      </c>
      <c r="B11" t="s">
        <v>2436</v>
      </c>
      <c r="C11" t="s">
        <v>2437</v>
      </c>
    </row>
    <row r="12" spans="1:3" x14ac:dyDescent="0.35">
      <c r="A12" s="88">
        <v>0.09</v>
      </c>
      <c r="B12" t="s">
        <v>2438</v>
      </c>
      <c r="C12" t="s">
        <v>2439</v>
      </c>
    </row>
    <row r="13" spans="1:3" x14ac:dyDescent="0.35">
      <c r="A13" s="88">
        <v>0.1</v>
      </c>
      <c r="B13" t="s">
        <v>2440</v>
      </c>
      <c r="C13" t="s">
        <v>2441</v>
      </c>
    </row>
    <row r="14" spans="1:3" x14ac:dyDescent="0.35">
      <c r="A14" s="88">
        <v>0.11</v>
      </c>
      <c r="B14" t="s">
        <v>2442</v>
      </c>
      <c r="C14" t="s">
        <v>2443</v>
      </c>
    </row>
    <row r="15" spans="1:3" x14ac:dyDescent="0.35">
      <c r="A15" s="88">
        <v>0.12</v>
      </c>
      <c r="B15" t="s">
        <v>2444</v>
      </c>
      <c r="C15" t="s">
        <v>2445</v>
      </c>
    </row>
    <row r="16" spans="1:3" x14ac:dyDescent="0.35">
      <c r="A16" s="88">
        <v>0.13</v>
      </c>
      <c r="B16" t="s">
        <v>2446</v>
      </c>
      <c r="C16" t="s">
        <v>2447</v>
      </c>
    </row>
    <row r="17" spans="1:3" x14ac:dyDescent="0.35">
      <c r="A17" s="88">
        <v>0.14000000000000001</v>
      </c>
      <c r="B17" t="s">
        <v>2448</v>
      </c>
      <c r="C17" t="s">
        <v>2449</v>
      </c>
    </row>
    <row r="18" spans="1:3" x14ac:dyDescent="0.35">
      <c r="A18" s="88">
        <v>0.15</v>
      </c>
      <c r="B18" t="s">
        <v>2450</v>
      </c>
      <c r="C18" t="s">
        <v>2451</v>
      </c>
    </row>
    <row r="19" spans="1:3" x14ac:dyDescent="0.35">
      <c r="A19" s="88">
        <v>0.16</v>
      </c>
      <c r="B19" t="s">
        <v>2452</v>
      </c>
      <c r="C19" t="s">
        <v>2453</v>
      </c>
    </row>
    <row r="20" spans="1:3" x14ac:dyDescent="0.35">
      <c r="A20" s="88">
        <v>0.17</v>
      </c>
      <c r="B20" t="s">
        <v>2454</v>
      </c>
      <c r="C20" t="s">
        <v>2455</v>
      </c>
    </row>
    <row r="21" spans="1:3" x14ac:dyDescent="0.35">
      <c r="A21" s="88">
        <v>0.18</v>
      </c>
      <c r="B21" t="s">
        <v>2456</v>
      </c>
      <c r="C21" t="s">
        <v>2457</v>
      </c>
    </row>
    <row r="22" spans="1:3" x14ac:dyDescent="0.35">
      <c r="A22" s="88">
        <v>0.19</v>
      </c>
      <c r="B22" t="s">
        <v>2458</v>
      </c>
      <c r="C22" t="s">
        <v>2459</v>
      </c>
    </row>
    <row r="23" spans="1:3" x14ac:dyDescent="0.35">
      <c r="A23" s="88">
        <v>0.2</v>
      </c>
      <c r="B23" t="s">
        <v>2460</v>
      </c>
      <c r="C23" t="s">
        <v>2461</v>
      </c>
    </row>
    <row r="24" spans="1:3" x14ac:dyDescent="0.35">
      <c r="A24" s="88">
        <v>0.21</v>
      </c>
      <c r="B24" t="s">
        <v>2462</v>
      </c>
      <c r="C24" t="s">
        <v>2463</v>
      </c>
    </row>
    <row r="25" spans="1:3" x14ac:dyDescent="0.35">
      <c r="A25" s="88">
        <v>0.22</v>
      </c>
      <c r="B25" t="s">
        <v>2464</v>
      </c>
      <c r="C25" t="s">
        <v>2465</v>
      </c>
    </row>
    <row r="26" spans="1:3" x14ac:dyDescent="0.35">
      <c r="A26" s="88">
        <v>0.23</v>
      </c>
      <c r="B26" t="s">
        <v>2466</v>
      </c>
      <c r="C26" t="s">
        <v>2467</v>
      </c>
    </row>
    <row r="27" spans="1:3" x14ac:dyDescent="0.35">
      <c r="A27" s="88">
        <v>0.24</v>
      </c>
      <c r="B27" t="s">
        <v>2468</v>
      </c>
      <c r="C27" t="s">
        <v>2469</v>
      </c>
    </row>
    <row r="28" spans="1:3" x14ac:dyDescent="0.35">
      <c r="A28" s="88">
        <v>0.25</v>
      </c>
      <c r="B28" t="s">
        <v>2470</v>
      </c>
      <c r="C28" t="s">
        <v>2471</v>
      </c>
    </row>
    <row r="29" spans="1:3" x14ac:dyDescent="0.35">
      <c r="A29" s="88">
        <v>0.26</v>
      </c>
      <c r="B29" t="s">
        <v>2472</v>
      </c>
      <c r="C29" t="s">
        <v>2473</v>
      </c>
    </row>
    <row r="30" spans="1:3" x14ac:dyDescent="0.35">
      <c r="A30" s="88">
        <v>0.27</v>
      </c>
      <c r="B30" t="s">
        <v>2474</v>
      </c>
      <c r="C30" t="s">
        <v>2475</v>
      </c>
    </row>
    <row r="31" spans="1:3" x14ac:dyDescent="0.35">
      <c r="A31" s="88">
        <v>0.28000000000000003</v>
      </c>
      <c r="B31" t="s">
        <v>2476</v>
      </c>
      <c r="C31" t="s">
        <v>2477</v>
      </c>
    </row>
    <row r="32" spans="1:3" x14ac:dyDescent="0.35">
      <c r="A32" s="88">
        <v>0.28999999999999998</v>
      </c>
      <c r="B32" t="s">
        <v>2478</v>
      </c>
      <c r="C32" t="s">
        <v>2479</v>
      </c>
    </row>
    <row r="33" spans="1:3" x14ac:dyDescent="0.35">
      <c r="A33" s="88">
        <v>0.3</v>
      </c>
      <c r="B33" t="s">
        <v>2480</v>
      </c>
      <c r="C33" t="s">
        <v>2481</v>
      </c>
    </row>
    <row r="34" spans="1:3" x14ac:dyDescent="0.35">
      <c r="A34" s="88">
        <v>0.31</v>
      </c>
      <c r="B34" t="s">
        <v>2482</v>
      </c>
      <c r="C34" t="s">
        <v>2483</v>
      </c>
    </row>
    <row r="35" spans="1:3" x14ac:dyDescent="0.35">
      <c r="A35" s="88">
        <v>0.32</v>
      </c>
      <c r="B35" t="s">
        <v>2484</v>
      </c>
      <c r="C35" t="s">
        <v>2485</v>
      </c>
    </row>
    <row r="36" spans="1:3" x14ac:dyDescent="0.35">
      <c r="A36" s="88">
        <v>0.33</v>
      </c>
      <c r="B36" t="s">
        <v>2486</v>
      </c>
      <c r="C36" t="s">
        <v>2487</v>
      </c>
    </row>
    <row r="37" spans="1:3" x14ac:dyDescent="0.35">
      <c r="A37" s="88">
        <v>0.34</v>
      </c>
      <c r="B37" t="s">
        <v>2488</v>
      </c>
      <c r="C37" t="s">
        <v>2489</v>
      </c>
    </row>
    <row r="38" spans="1:3" x14ac:dyDescent="0.35">
      <c r="A38" s="88">
        <v>0.35</v>
      </c>
      <c r="B38" t="s">
        <v>2490</v>
      </c>
      <c r="C38" t="s">
        <v>2491</v>
      </c>
    </row>
    <row r="39" spans="1:3" x14ac:dyDescent="0.35">
      <c r="A39" s="88">
        <v>0.36</v>
      </c>
      <c r="B39" t="s">
        <v>2492</v>
      </c>
      <c r="C39" t="s">
        <v>2493</v>
      </c>
    </row>
    <row r="40" spans="1:3" x14ac:dyDescent="0.35">
      <c r="A40" s="88">
        <v>0.37</v>
      </c>
      <c r="B40" t="s">
        <v>2494</v>
      </c>
      <c r="C40" t="s">
        <v>2495</v>
      </c>
    </row>
    <row r="41" spans="1:3" x14ac:dyDescent="0.35">
      <c r="A41" s="88">
        <v>0.38</v>
      </c>
      <c r="B41" t="s">
        <v>2496</v>
      </c>
      <c r="C41" t="s">
        <v>2497</v>
      </c>
    </row>
    <row r="42" spans="1:3" x14ac:dyDescent="0.35">
      <c r="A42" s="88">
        <v>0.39</v>
      </c>
      <c r="B42" t="s">
        <v>2498</v>
      </c>
      <c r="C42" t="s">
        <v>2499</v>
      </c>
    </row>
    <row r="43" spans="1:3" x14ac:dyDescent="0.35">
      <c r="A43" s="88">
        <v>0.4</v>
      </c>
      <c r="B43" t="s">
        <v>2500</v>
      </c>
      <c r="C43" t="s">
        <v>2501</v>
      </c>
    </row>
    <row r="44" spans="1:3" x14ac:dyDescent="0.35">
      <c r="A44" s="88">
        <v>0.41</v>
      </c>
      <c r="B44" t="s">
        <v>2502</v>
      </c>
      <c r="C44" t="s">
        <v>2503</v>
      </c>
    </row>
    <row r="45" spans="1:3" x14ac:dyDescent="0.35">
      <c r="A45" s="88">
        <v>0.42</v>
      </c>
      <c r="B45" t="s">
        <v>2504</v>
      </c>
      <c r="C45" t="s">
        <v>2505</v>
      </c>
    </row>
    <row r="46" spans="1:3" x14ac:dyDescent="0.35">
      <c r="A46" s="88">
        <v>0.43</v>
      </c>
      <c r="B46" t="s">
        <v>2506</v>
      </c>
      <c r="C46" t="s">
        <v>2507</v>
      </c>
    </row>
    <row r="47" spans="1:3" x14ac:dyDescent="0.35">
      <c r="A47" s="88">
        <v>0.44</v>
      </c>
      <c r="B47" t="s">
        <v>2508</v>
      </c>
      <c r="C47" t="s">
        <v>2509</v>
      </c>
    </row>
    <row r="48" spans="1:3" x14ac:dyDescent="0.35">
      <c r="A48" s="88">
        <v>0.45</v>
      </c>
      <c r="B48" t="s">
        <v>2510</v>
      </c>
      <c r="C48" t="s">
        <v>2511</v>
      </c>
    </row>
    <row r="49" spans="1:3" x14ac:dyDescent="0.35">
      <c r="A49" s="88">
        <v>0.46</v>
      </c>
      <c r="B49" t="s">
        <v>2512</v>
      </c>
      <c r="C49" t="s">
        <v>2513</v>
      </c>
    </row>
    <row r="50" spans="1:3" x14ac:dyDescent="0.35">
      <c r="A50" s="88">
        <v>0.47</v>
      </c>
      <c r="B50" t="s">
        <v>2514</v>
      </c>
      <c r="C50" t="s">
        <v>2515</v>
      </c>
    </row>
    <row r="51" spans="1:3" x14ac:dyDescent="0.35">
      <c r="A51" s="88">
        <v>0.48</v>
      </c>
      <c r="B51" t="s">
        <v>2516</v>
      </c>
      <c r="C51" t="s">
        <v>2517</v>
      </c>
    </row>
    <row r="52" spans="1:3" x14ac:dyDescent="0.35">
      <c r="A52" s="88">
        <v>0.49</v>
      </c>
      <c r="B52" t="s">
        <v>2518</v>
      </c>
      <c r="C52" t="s">
        <v>2519</v>
      </c>
    </row>
    <row r="53" spans="1:3" x14ac:dyDescent="0.35">
      <c r="A53" s="88">
        <v>0.5</v>
      </c>
      <c r="B53" t="s">
        <v>2520</v>
      </c>
      <c r="C53" t="s">
        <v>2521</v>
      </c>
    </row>
    <row r="54" spans="1:3" x14ac:dyDescent="0.35">
      <c r="A54" s="88">
        <v>0.51</v>
      </c>
      <c r="B54" t="s">
        <v>2522</v>
      </c>
      <c r="C54" t="s">
        <v>2523</v>
      </c>
    </row>
    <row r="55" spans="1:3" x14ac:dyDescent="0.35">
      <c r="A55" s="88">
        <v>0.52</v>
      </c>
      <c r="B55" t="s">
        <v>2524</v>
      </c>
      <c r="C55" t="s">
        <v>2525</v>
      </c>
    </row>
    <row r="56" spans="1:3" x14ac:dyDescent="0.35">
      <c r="A56" s="88">
        <v>0.53</v>
      </c>
      <c r="B56" t="s">
        <v>2526</v>
      </c>
      <c r="C56" t="s">
        <v>2527</v>
      </c>
    </row>
    <row r="57" spans="1:3" x14ac:dyDescent="0.35">
      <c r="A57" s="88">
        <v>0.54</v>
      </c>
      <c r="B57" t="s">
        <v>2528</v>
      </c>
      <c r="C57" t="s">
        <v>2529</v>
      </c>
    </row>
    <row r="58" spans="1:3" x14ac:dyDescent="0.35">
      <c r="A58" s="88">
        <v>0.55000000000000004</v>
      </c>
      <c r="B58" t="s">
        <v>2530</v>
      </c>
      <c r="C58" t="s">
        <v>2531</v>
      </c>
    </row>
    <row r="59" spans="1:3" x14ac:dyDescent="0.35">
      <c r="A59" s="88">
        <v>0.56000000000000005</v>
      </c>
      <c r="B59" t="s">
        <v>2532</v>
      </c>
      <c r="C59" t="s">
        <v>2533</v>
      </c>
    </row>
    <row r="60" spans="1:3" x14ac:dyDescent="0.35">
      <c r="A60" s="88">
        <v>0.56999999999999995</v>
      </c>
      <c r="B60" t="s">
        <v>2534</v>
      </c>
      <c r="C60" t="s">
        <v>2535</v>
      </c>
    </row>
    <row r="61" spans="1:3" x14ac:dyDescent="0.35">
      <c r="A61" s="88">
        <v>0.57999999999999996</v>
      </c>
      <c r="B61" t="s">
        <v>2536</v>
      </c>
      <c r="C61" t="s">
        <v>2537</v>
      </c>
    </row>
    <row r="62" spans="1:3" x14ac:dyDescent="0.35">
      <c r="A62" s="88">
        <v>0.59</v>
      </c>
      <c r="B62" t="s">
        <v>2538</v>
      </c>
      <c r="C62" t="s">
        <v>2539</v>
      </c>
    </row>
    <row r="63" spans="1:3" x14ac:dyDescent="0.35">
      <c r="A63" s="88">
        <v>0.6</v>
      </c>
      <c r="B63" t="s">
        <v>2540</v>
      </c>
      <c r="C63" t="s">
        <v>2541</v>
      </c>
    </row>
    <row r="64" spans="1:3" x14ac:dyDescent="0.35">
      <c r="A64" s="88">
        <v>0.61</v>
      </c>
      <c r="B64" t="s">
        <v>2542</v>
      </c>
      <c r="C64" t="s">
        <v>2543</v>
      </c>
    </row>
    <row r="65" spans="1:3" x14ac:dyDescent="0.35">
      <c r="A65" s="88">
        <v>0.62</v>
      </c>
      <c r="B65" t="s">
        <v>2544</v>
      </c>
      <c r="C65" t="s">
        <v>2545</v>
      </c>
    </row>
    <row r="66" spans="1:3" x14ac:dyDescent="0.35">
      <c r="A66" s="88">
        <v>0.63</v>
      </c>
      <c r="B66" t="s">
        <v>2546</v>
      </c>
      <c r="C66" t="s">
        <v>2547</v>
      </c>
    </row>
    <row r="67" spans="1:3" x14ac:dyDescent="0.35">
      <c r="A67" s="88">
        <v>0.65</v>
      </c>
      <c r="B67" t="s">
        <v>2548</v>
      </c>
      <c r="C67" t="s">
        <v>2549</v>
      </c>
    </row>
    <row r="68" spans="1:3" x14ac:dyDescent="0.35">
      <c r="A68" s="88">
        <v>0.67</v>
      </c>
      <c r="B68" t="s">
        <v>2550</v>
      </c>
      <c r="C68" t="s">
        <v>2551</v>
      </c>
    </row>
    <row r="69" spans="1:3" x14ac:dyDescent="0.35">
      <c r="A69" s="88">
        <v>0.69</v>
      </c>
      <c r="B69" t="s">
        <v>2552</v>
      </c>
      <c r="C69" t="s">
        <v>2553</v>
      </c>
    </row>
    <row r="70" spans="1:3" x14ac:dyDescent="0.35">
      <c r="A70" s="88">
        <v>0.7</v>
      </c>
      <c r="B70" t="s">
        <v>2554</v>
      </c>
      <c r="C70" t="s">
        <v>2555</v>
      </c>
    </row>
    <row r="71" spans="1:3" x14ac:dyDescent="0.35">
      <c r="A71" s="88">
        <v>0.8</v>
      </c>
      <c r="B71" t="s">
        <v>2556</v>
      </c>
      <c r="C71" t="s">
        <v>2557</v>
      </c>
    </row>
    <row r="72" spans="1:3" x14ac:dyDescent="0.35">
      <c r="A72" s="88">
        <v>0.88</v>
      </c>
      <c r="B72" t="s">
        <v>2558</v>
      </c>
      <c r="C72" t="s">
        <v>2559</v>
      </c>
    </row>
    <row r="73" spans="1:3" x14ac:dyDescent="0.35">
      <c r="A73" s="88">
        <v>0.74</v>
      </c>
      <c r="B73" t="s">
        <v>2560</v>
      </c>
      <c r="C73" t="s">
        <v>2561</v>
      </c>
    </row>
    <row r="74" spans="1:3" x14ac:dyDescent="0.35">
      <c r="A74" s="88">
        <v>1</v>
      </c>
      <c r="B74" t="s">
        <v>2562</v>
      </c>
      <c r="C74" t="s">
        <v>2563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FC30-0EE2-44B4-889C-0CFCA2436893}">
  <sheetPr codeName="Sheet3"/>
  <dimension ref="A1:I1438"/>
  <sheetViews>
    <sheetView workbookViewId="0">
      <selection activeCell="F40" sqref="F40"/>
    </sheetView>
  </sheetViews>
  <sheetFormatPr defaultRowHeight="14.5" x14ac:dyDescent="0.35"/>
  <cols>
    <col min="1" max="1" width="28.54296875" bestFit="1" customWidth="1"/>
    <col min="2" max="2" width="18.453125" bestFit="1" customWidth="1"/>
    <col min="5" max="5" width="9.54296875" bestFit="1" customWidth="1"/>
    <col min="6" max="6" width="30.453125" bestFit="1" customWidth="1"/>
    <col min="7" max="7" width="8" bestFit="1" customWidth="1"/>
    <col min="9" max="9" width="14.453125" bestFit="1" customWidth="1"/>
  </cols>
  <sheetData>
    <row r="1" spans="1:9" x14ac:dyDescent="0.35">
      <c r="A1" s="39" t="s">
        <v>2565</v>
      </c>
      <c r="B1" s="39" t="s">
        <v>2595</v>
      </c>
      <c r="C1" t="s">
        <v>2596</v>
      </c>
      <c r="E1" s="69" t="s">
        <v>2597</v>
      </c>
      <c r="F1" s="69" t="s">
        <v>2417</v>
      </c>
      <c r="G1" s="69" t="s">
        <v>2598</v>
      </c>
      <c r="H1" s="69" t="s">
        <v>2599</v>
      </c>
      <c r="I1" s="69" t="s">
        <v>2600</v>
      </c>
    </row>
    <row r="2" spans="1:9" x14ac:dyDescent="0.35">
      <c r="A2" s="39" t="s">
        <v>2601</v>
      </c>
      <c r="E2" t="s">
        <v>2602</v>
      </c>
      <c r="F2" t="s">
        <v>2603</v>
      </c>
    </row>
    <row r="3" spans="1:9" x14ac:dyDescent="0.35">
      <c r="A3" s="39" t="s">
        <v>2604</v>
      </c>
      <c r="E3" t="s">
        <v>2605</v>
      </c>
      <c r="F3" t="s">
        <v>2606</v>
      </c>
      <c r="I3">
        <v>1</v>
      </c>
    </row>
    <row r="4" spans="1:9" x14ac:dyDescent="0.35">
      <c r="A4" s="39" t="s">
        <v>2607</v>
      </c>
      <c r="E4" t="s">
        <v>2608</v>
      </c>
      <c r="F4" t="s">
        <v>2609</v>
      </c>
      <c r="I4">
        <v>7</v>
      </c>
    </row>
    <row r="5" spans="1:9" x14ac:dyDescent="0.35">
      <c r="A5" s="39" t="s">
        <v>2610</v>
      </c>
      <c r="E5" t="s">
        <v>2611</v>
      </c>
      <c r="F5" t="s">
        <v>2612</v>
      </c>
      <c r="I5">
        <v>8</v>
      </c>
    </row>
    <row r="6" spans="1:9" x14ac:dyDescent="0.35">
      <c r="A6" s="39" t="s">
        <v>2569</v>
      </c>
      <c r="E6" t="s">
        <v>2613</v>
      </c>
      <c r="F6" t="s">
        <v>2614</v>
      </c>
      <c r="I6">
        <v>15</v>
      </c>
    </row>
    <row r="7" spans="1:9" x14ac:dyDescent="0.35">
      <c r="A7" s="39" t="s">
        <v>2615</v>
      </c>
      <c r="E7" t="s">
        <v>2616</v>
      </c>
      <c r="F7" t="s">
        <v>2617</v>
      </c>
      <c r="I7">
        <v>20</v>
      </c>
    </row>
    <row r="8" spans="1:9" x14ac:dyDescent="0.35">
      <c r="A8" s="39" t="s">
        <v>2618</v>
      </c>
      <c r="E8" t="s">
        <v>2619</v>
      </c>
      <c r="F8" t="s">
        <v>2620</v>
      </c>
      <c r="I8">
        <v>21</v>
      </c>
    </row>
    <row r="9" spans="1:9" x14ac:dyDescent="0.35">
      <c r="A9" s="39" t="s">
        <v>2566</v>
      </c>
      <c r="E9" t="s">
        <v>2621</v>
      </c>
      <c r="F9" t="s">
        <v>2622</v>
      </c>
      <c r="I9">
        <v>25</v>
      </c>
    </row>
    <row r="10" spans="1:9" x14ac:dyDescent="0.35">
      <c r="A10" s="39" t="s">
        <v>2623</v>
      </c>
      <c r="E10" t="s">
        <v>2624</v>
      </c>
      <c r="F10" t="s">
        <v>2625</v>
      </c>
      <c r="I10">
        <v>30</v>
      </c>
    </row>
    <row r="11" spans="1:9" x14ac:dyDescent="0.35">
      <c r="A11" s="39" t="s">
        <v>2626</v>
      </c>
      <c r="E11" t="s">
        <v>2627</v>
      </c>
      <c r="F11" t="s">
        <v>2628</v>
      </c>
      <c r="I11">
        <v>35</v>
      </c>
    </row>
    <row r="12" spans="1:9" x14ac:dyDescent="0.35">
      <c r="A12" s="39" t="s">
        <v>2564</v>
      </c>
      <c r="E12" t="s">
        <v>2629</v>
      </c>
      <c r="F12" t="s">
        <v>2630</v>
      </c>
      <c r="I12">
        <v>37</v>
      </c>
    </row>
    <row r="13" spans="1:9" x14ac:dyDescent="0.35">
      <c r="A13" s="39" t="s">
        <v>2631</v>
      </c>
      <c r="E13" t="s">
        <v>2632</v>
      </c>
      <c r="F13" t="s">
        <v>2633</v>
      </c>
      <c r="I13">
        <v>40</v>
      </c>
    </row>
    <row r="14" spans="1:9" x14ac:dyDescent="0.35">
      <c r="A14" s="39" t="s">
        <v>2634</v>
      </c>
      <c r="E14" t="s">
        <v>2635</v>
      </c>
      <c r="F14" t="s">
        <v>2636</v>
      </c>
      <c r="I14">
        <v>45</v>
      </c>
    </row>
    <row r="15" spans="1:9" x14ac:dyDescent="0.35">
      <c r="A15" s="39" t="s">
        <v>2568</v>
      </c>
      <c r="E15" t="s">
        <v>2637</v>
      </c>
      <c r="F15" t="s">
        <v>2638</v>
      </c>
      <c r="I15">
        <v>48</v>
      </c>
    </row>
    <row r="16" spans="1:9" x14ac:dyDescent="0.35">
      <c r="A16" s="39" t="s">
        <v>2639</v>
      </c>
      <c r="E16" t="s">
        <v>2640</v>
      </c>
      <c r="F16" t="s">
        <v>2641</v>
      </c>
      <c r="I16">
        <v>49</v>
      </c>
    </row>
    <row r="17" spans="1:9" x14ac:dyDescent="0.35">
      <c r="A17" s="39" t="s">
        <v>2567</v>
      </c>
      <c r="E17" t="s">
        <v>2642</v>
      </c>
      <c r="F17" t="s">
        <v>2643</v>
      </c>
      <c r="I17">
        <v>50</v>
      </c>
    </row>
    <row r="18" spans="1:9" x14ac:dyDescent="0.35">
      <c r="A18" s="39" t="s">
        <v>2644</v>
      </c>
      <c r="E18" t="s">
        <v>2645</v>
      </c>
      <c r="F18" t="s">
        <v>2646</v>
      </c>
      <c r="I18">
        <v>52</v>
      </c>
    </row>
    <row r="19" spans="1:9" x14ac:dyDescent="0.35">
      <c r="A19" s="39" t="s">
        <v>2570</v>
      </c>
      <c r="E19" t="s">
        <v>2647</v>
      </c>
      <c r="F19" t="s">
        <v>2648</v>
      </c>
      <c r="I19">
        <v>53</v>
      </c>
    </row>
    <row r="20" spans="1:9" x14ac:dyDescent="0.35">
      <c r="A20" s="39" t="s">
        <v>2649</v>
      </c>
      <c r="E20" t="s">
        <v>2650</v>
      </c>
      <c r="F20" t="s">
        <v>2651</v>
      </c>
      <c r="I20">
        <v>54</v>
      </c>
    </row>
    <row r="21" spans="1:9" x14ac:dyDescent="0.35">
      <c r="A21" s="39" t="s">
        <v>2652</v>
      </c>
      <c r="E21" t="s">
        <v>2653</v>
      </c>
      <c r="F21" t="s">
        <v>2654</v>
      </c>
      <c r="I21">
        <v>55</v>
      </c>
    </row>
    <row r="22" spans="1:9" x14ac:dyDescent="0.35">
      <c r="E22" t="s">
        <v>2655</v>
      </c>
      <c r="F22" t="s">
        <v>2656</v>
      </c>
      <c r="I22">
        <v>57</v>
      </c>
    </row>
    <row r="23" spans="1:9" x14ac:dyDescent="0.35">
      <c r="E23" t="s">
        <v>2657</v>
      </c>
      <c r="F23" t="s">
        <v>2658</v>
      </c>
      <c r="I23">
        <v>60</v>
      </c>
    </row>
    <row r="24" spans="1:9" x14ac:dyDescent="0.35">
      <c r="E24" t="s">
        <v>2659</v>
      </c>
      <c r="F24" t="s">
        <v>2660</v>
      </c>
      <c r="I24">
        <v>61</v>
      </c>
    </row>
    <row r="25" spans="1:9" x14ac:dyDescent="0.35">
      <c r="E25" t="s">
        <v>2661</v>
      </c>
      <c r="F25" t="s">
        <v>2662</v>
      </c>
      <c r="I25">
        <v>62</v>
      </c>
    </row>
    <row r="26" spans="1:9" x14ac:dyDescent="0.35">
      <c r="E26" t="s">
        <v>2663</v>
      </c>
      <c r="F26" t="s">
        <v>2664</v>
      </c>
      <c r="I26">
        <v>63</v>
      </c>
    </row>
    <row r="27" spans="1:9" x14ac:dyDescent="0.35">
      <c r="E27" t="s">
        <v>2665</v>
      </c>
      <c r="F27" t="s">
        <v>2666</v>
      </c>
      <c r="I27">
        <v>64</v>
      </c>
    </row>
    <row r="28" spans="1:9" x14ac:dyDescent="0.35">
      <c r="E28" t="s">
        <v>2667</v>
      </c>
      <c r="F28" t="s">
        <v>2668</v>
      </c>
      <c r="I28">
        <v>65</v>
      </c>
    </row>
    <row r="29" spans="1:9" x14ac:dyDescent="0.35">
      <c r="E29" t="s">
        <v>2669</v>
      </c>
      <c r="F29" t="s">
        <v>2670</v>
      </c>
      <c r="I29">
        <v>66</v>
      </c>
    </row>
    <row r="30" spans="1:9" x14ac:dyDescent="0.35">
      <c r="E30" t="s">
        <v>2671</v>
      </c>
      <c r="F30" t="s">
        <v>2672</v>
      </c>
      <c r="I30">
        <v>67</v>
      </c>
    </row>
    <row r="31" spans="1:9" x14ac:dyDescent="0.35">
      <c r="E31" t="s">
        <v>2673</v>
      </c>
      <c r="F31" t="s">
        <v>2674</v>
      </c>
      <c r="I31">
        <v>68</v>
      </c>
    </row>
    <row r="32" spans="1:9" x14ac:dyDescent="0.35">
      <c r="E32" t="s">
        <v>2675</v>
      </c>
      <c r="F32" t="s">
        <v>2676</v>
      </c>
      <c r="I32">
        <v>69</v>
      </c>
    </row>
    <row r="33" spans="5:9" x14ac:dyDescent="0.35">
      <c r="E33" t="s">
        <v>2677</v>
      </c>
      <c r="F33" t="s">
        <v>2678</v>
      </c>
      <c r="I33">
        <v>70</v>
      </c>
    </row>
    <row r="34" spans="5:9" x14ac:dyDescent="0.35">
      <c r="E34" t="s">
        <v>2679</v>
      </c>
      <c r="F34" t="s">
        <v>2680</v>
      </c>
      <c r="I34">
        <v>71</v>
      </c>
    </row>
    <row r="35" spans="5:9" x14ac:dyDescent="0.35">
      <c r="E35" t="s">
        <v>2681</v>
      </c>
      <c r="F35" t="s">
        <v>2682</v>
      </c>
      <c r="I35">
        <v>72</v>
      </c>
    </row>
    <row r="36" spans="5:9" x14ac:dyDescent="0.35">
      <c r="E36" t="s">
        <v>2683</v>
      </c>
      <c r="F36" t="s">
        <v>2684</v>
      </c>
      <c r="I36">
        <v>75</v>
      </c>
    </row>
    <row r="37" spans="5:9" x14ac:dyDescent="0.35">
      <c r="E37" t="s">
        <v>2685</v>
      </c>
      <c r="F37" t="s">
        <v>2686</v>
      </c>
      <c r="I37">
        <v>90</v>
      </c>
    </row>
    <row r="38" spans="5:9" x14ac:dyDescent="0.35">
      <c r="E38" t="s">
        <v>2687</v>
      </c>
      <c r="F38" t="s">
        <v>2688</v>
      </c>
      <c r="I38">
        <v>93</v>
      </c>
    </row>
    <row r="39" spans="5:9" x14ac:dyDescent="0.35">
      <c r="E39" t="s">
        <v>2689</v>
      </c>
      <c r="F39" t="s">
        <v>2690</v>
      </c>
      <c r="I39">
        <v>97</v>
      </c>
    </row>
    <row r="40" spans="5:9" x14ac:dyDescent="0.35">
      <c r="E40" t="s">
        <v>2691</v>
      </c>
      <c r="F40" t="s">
        <v>2692</v>
      </c>
      <c r="I40">
        <v>98</v>
      </c>
    </row>
    <row r="41" spans="5:9" x14ac:dyDescent="0.35">
      <c r="E41" t="s">
        <v>2693</v>
      </c>
      <c r="F41" t="s">
        <v>2694</v>
      </c>
      <c r="I41">
        <v>99</v>
      </c>
    </row>
    <row r="42" spans="5:9" x14ac:dyDescent="0.35">
      <c r="E42" t="s">
        <v>2695</v>
      </c>
      <c r="F42" t="s">
        <v>2696</v>
      </c>
      <c r="I42">
        <v>102</v>
      </c>
    </row>
    <row r="43" spans="5:9" x14ac:dyDescent="0.35">
      <c r="E43" t="s">
        <v>2697</v>
      </c>
      <c r="F43" t="s">
        <v>2698</v>
      </c>
      <c r="I43">
        <v>113</v>
      </c>
    </row>
    <row r="44" spans="5:9" x14ac:dyDescent="0.35">
      <c r="E44" t="s">
        <v>2699</v>
      </c>
      <c r="F44" t="s">
        <v>2700</v>
      </c>
    </row>
    <row r="45" spans="5:9" x14ac:dyDescent="0.35">
      <c r="E45" t="s">
        <v>2701</v>
      </c>
      <c r="F45" t="s">
        <v>2702</v>
      </c>
      <c r="I45">
        <v>27</v>
      </c>
    </row>
    <row r="46" spans="5:9" x14ac:dyDescent="0.35">
      <c r="E46" t="s">
        <v>2703</v>
      </c>
      <c r="F46" t="s">
        <v>2704</v>
      </c>
      <c r="I46">
        <v>80</v>
      </c>
    </row>
    <row r="47" spans="5:9" x14ac:dyDescent="0.35">
      <c r="E47" t="s">
        <v>2705</v>
      </c>
      <c r="F47" t="s">
        <v>2706</v>
      </c>
      <c r="I47">
        <v>87</v>
      </c>
    </row>
    <row r="48" spans="5:9" x14ac:dyDescent="0.35">
      <c r="E48" t="s">
        <v>2707</v>
      </c>
      <c r="F48" t="s">
        <v>2708</v>
      </c>
      <c r="I48">
        <v>110</v>
      </c>
    </row>
    <row r="49" spans="5:9" x14ac:dyDescent="0.35">
      <c r="E49" t="s">
        <v>2709</v>
      </c>
      <c r="F49" t="s">
        <v>2710</v>
      </c>
      <c r="I49">
        <v>140</v>
      </c>
    </row>
    <row r="50" spans="5:9" x14ac:dyDescent="0.35">
      <c r="E50" t="s">
        <v>2711</v>
      </c>
      <c r="F50" t="s">
        <v>2712</v>
      </c>
      <c r="I50">
        <v>147</v>
      </c>
    </row>
    <row r="51" spans="5:9" x14ac:dyDescent="0.35">
      <c r="E51" t="s">
        <v>2713</v>
      </c>
      <c r="F51" t="s">
        <v>2714</v>
      </c>
      <c r="I51">
        <v>200</v>
      </c>
    </row>
    <row r="52" spans="5:9" x14ac:dyDescent="0.35">
      <c r="E52" t="s">
        <v>2715</v>
      </c>
      <c r="F52" t="s">
        <v>2715</v>
      </c>
    </row>
    <row r="53" spans="5:9" x14ac:dyDescent="0.35">
      <c r="E53" t="s">
        <v>2716</v>
      </c>
      <c r="F53" t="s">
        <v>2717</v>
      </c>
    </row>
    <row r="54" spans="5:9" x14ac:dyDescent="0.35">
      <c r="E54">
        <v>0</v>
      </c>
      <c r="F54" t="s">
        <v>2718</v>
      </c>
    </row>
    <row r="55" spans="5:9" x14ac:dyDescent="0.35">
      <c r="E55">
        <v>2</v>
      </c>
      <c r="F55" t="s">
        <v>2719</v>
      </c>
      <c r="G55">
        <v>0.02</v>
      </c>
    </row>
    <row r="56" spans="5:9" x14ac:dyDescent="0.35">
      <c r="E56">
        <v>3</v>
      </c>
      <c r="F56" t="s">
        <v>2720</v>
      </c>
      <c r="G56">
        <v>3.2500000000000001E-2</v>
      </c>
    </row>
    <row r="57" spans="5:9" x14ac:dyDescent="0.35">
      <c r="E57">
        <v>30</v>
      </c>
      <c r="F57" t="s">
        <v>2625</v>
      </c>
      <c r="H57">
        <v>30</v>
      </c>
      <c r="I57">
        <v>30</v>
      </c>
    </row>
    <row r="58" spans="5:9" x14ac:dyDescent="0.35">
      <c r="E58">
        <v>45</v>
      </c>
      <c r="F58" t="s">
        <v>2636</v>
      </c>
      <c r="H58">
        <v>45</v>
      </c>
      <c r="I58">
        <v>45</v>
      </c>
    </row>
    <row r="59" spans="5:9" x14ac:dyDescent="0.35">
      <c r="E59">
        <v>60</v>
      </c>
      <c r="F59" t="s">
        <v>2658</v>
      </c>
      <c r="H59">
        <v>60</v>
      </c>
      <c r="I59">
        <v>60</v>
      </c>
    </row>
    <row r="60" spans="5:9" x14ac:dyDescent="0.35">
      <c r="E60">
        <v>90</v>
      </c>
      <c r="F60" t="s">
        <v>2686</v>
      </c>
      <c r="H60">
        <v>90</v>
      </c>
      <c r="I60">
        <v>90</v>
      </c>
    </row>
    <row r="61" spans="5:9" x14ac:dyDescent="0.35">
      <c r="E61">
        <v>110</v>
      </c>
      <c r="F61" t="s">
        <v>2721</v>
      </c>
      <c r="I61">
        <v>110</v>
      </c>
    </row>
    <row r="62" spans="5:9" x14ac:dyDescent="0.35">
      <c r="E62">
        <v>212</v>
      </c>
      <c r="F62" t="s">
        <v>2722</v>
      </c>
    </row>
    <row r="63" spans="5:9" x14ac:dyDescent="0.35">
      <c r="E63">
        <v>222</v>
      </c>
      <c r="F63" t="s">
        <v>2723</v>
      </c>
    </row>
    <row r="64" spans="5:9" x14ac:dyDescent="0.35">
      <c r="E64">
        <v>232</v>
      </c>
      <c r="F64" t="s">
        <v>2724</v>
      </c>
    </row>
    <row r="65" spans="5:9" x14ac:dyDescent="0.35">
      <c r="E65" t="s">
        <v>2725</v>
      </c>
      <c r="F65" t="s">
        <v>2726</v>
      </c>
      <c r="G65">
        <v>0.02</v>
      </c>
      <c r="H65">
        <v>30</v>
      </c>
      <c r="I65">
        <v>30</v>
      </c>
    </row>
    <row r="66" spans="5:9" x14ac:dyDescent="0.35">
      <c r="E66" t="s">
        <v>2727</v>
      </c>
      <c r="F66" t="s">
        <v>2728</v>
      </c>
    </row>
    <row r="67" spans="5:9" x14ac:dyDescent="0.35">
      <c r="E67" t="s">
        <v>2729</v>
      </c>
      <c r="F67" t="s">
        <v>2730</v>
      </c>
    </row>
    <row r="68" spans="5:9" x14ac:dyDescent="0.35">
      <c r="E68" t="s">
        <v>2731</v>
      </c>
      <c r="F68" t="s">
        <v>2732</v>
      </c>
    </row>
    <row r="69" spans="5:9" x14ac:dyDescent="0.35">
      <c r="E69" t="s">
        <v>2733</v>
      </c>
      <c r="F69" t="s">
        <v>2734</v>
      </c>
      <c r="G69">
        <v>0.02</v>
      </c>
    </row>
    <row r="70" spans="5:9" x14ac:dyDescent="0.35">
      <c r="E70" t="s">
        <v>2735</v>
      </c>
      <c r="F70" t="s">
        <v>2736</v>
      </c>
      <c r="G70">
        <v>0.03</v>
      </c>
    </row>
    <row r="71" spans="5:9" x14ac:dyDescent="0.35">
      <c r="E71" t="s">
        <v>2737</v>
      </c>
      <c r="F71" t="s">
        <v>2738</v>
      </c>
      <c r="G71">
        <v>0.03</v>
      </c>
    </row>
    <row r="72" spans="5:9" x14ac:dyDescent="0.35">
      <c r="E72" t="s">
        <v>2739</v>
      </c>
      <c r="F72" t="s">
        <v>2740</v>
      </c>
      <c r="G72">
        <v>0.03</v>
      </c>
    </row>
    <row r="73" spans="5:9" x14ac:dyDescent="0.35">
      <c r="E73" t="s">
        <v>2741</v>
      </c>
      <c r="F73" t="s">
        <v>2742</v>
      </c>
    </row>
    <row r="74" spans="5:9" x14ac:dyDescent="0.35">
      <c r="E74" t="s">
        <v>2743</v>
      </c>
      <c r="F74" t="s">
        <v>2744</v>
      </c>
      <c r="G74">
        <v>0.02</v>
      </c>
    </row>
    <row r="75" spans="5:9" x14ac:dyDescent="0.35">
      <c r="E75" t="s">
        <v>2745</v>
      </c>
      <c r="F75" t="s">
        <v>2746</v>
      </c>
    </row>
    <row r="76" spans="5:9" x14ac:dyDescent="0.35">
      <c r="E76" t="s">
        <v>2747</v>
      </c>
      <c r="F76" t="s">
        <v>2748</v>
      </c>
    </row>
    <row r="77" spans="5:9" x14ac:dyDescent="0.35">
      <c r="E77" t="s">
        <v>2749</v>
      </c>
      <c r="F77" t="s">
        <v>2750</v>
      </c>
      <c r="G77">
        <v>0.03</v>
      </c>
      <c r="H77">
        <v>90</v>
      </c>
      <c r="I77">
        <v>90</v>
      </c>
    </row>
    <row r="78" spans="5:9" x14ac:dyDescent="0.35">
      <c r="E78" t="s">
        <v>2751</v>
      </c>
      <c r="F78" t="s">
        <v>2752</v>
      </c>
    </row>
    <row r="79" spans="5:9" x14ac:dyDescent="0.35">
      <c r="E79" t="s">
        <v>2753</v>
      </c>
      <c r="F79" t="s">
        <v>2754</v>
      </c>
    </row>
    <row r="80" spans="5:9" x14ac:dyDescent="0.35">
      <c r="E80" t="s">
        <v>2755</v>
      </c>
      <c r="F80" t="s">
        <v>2756</v>
      </c>
    </row>
    <row r="81" spans="5:7" x14ac:dyDescent="0.35">
      <c r="E81" t="s">
        <v>2757</v>
      </c>
      <c r="F81" t="s">
        <v>2758</v>
      </c>
      <c r="G81">
        <v>0.02</v>
      </c>
    </row>
    <row r="82" spans="5:7" x14ac:dyDescent="0.35">
      <c r="E82" t="s">
        <v>2759</v>
      </c>
      <c r="F82" t="s">
        <v>2760</v>
      </c>
      <c r="G82">
        <v>0.03</v>
      </c>
    </row>
    <row r="83" spans="5:7" x14ac:dyDescent="0.35">
      <c r="E83" t="s">
        <v>2761</v>
      </c>
      <c r="F83" t="s">
        <v>2762</v>
      </c>
      <c r="G83">
        <v>0.03</v>
      </c>
    </row>
    <row r="84" spans="5:7" x14ac:dyDescent="0.35">
      <c r="E84" t="s">
        <v>2763</v>
      </c>
      <c r="F84" t="s">
        <v>2764</v>
      </c>
      <c r="G84">
        <v>0.03</v>
      </c>
    </row>
    <row r="85" spans="5:7" x14ac:dyDescent="0.35">
      <c r="E85" t="s">
        <v>2765</v>
      </c>
      <c r="F85" t="s">
        <v>2766</v>
      </c>
    </row>
    <row r="86" spans="5:7" x14ac:dyDescent="0.35">
      <c r="E86" t="s">
        <v>2767</v>
      </c>
      <c r="F86" t="s">
        <v>2768</v>
      </c>
      <c r="G86">
        <v>0.02</v>
      </c>
    </row>
    <row r="87" spans="5:7" x14ac:dyDescent="0.35">
      <c r="E87" t="s">
        <v>2769</v>
      </c>
      <c r="F87" t="s">
        <v>2770</v>
      </c>
    </row>
    <row r="88" spans="5:7" x14ac:dyDescent="0.35">
      <c r="E88" t="s">
        <v>2771</v>
      </c>
      <c r="F88" t="s">
        <v>2772</v>
      </c>
    </row>
    <row r="89" spans="5:7" x14ac:dyDescent="0.35">
      <c r="E89" t="s">
        <v>2773</v>
      </c>
      <c r="F89" t="s">
        <v>2774</v>
      </c>
      <c r="G89">
        <v>0.03</v>
      </c>
    </row>
    <row r="90" spans="5:7" x14ac:dyDescent="0.35">
      <c r="E90" t="s">
        <v>2775</v>
      </c>
      <c r="F90" t="s">
        <v>2776</v>
      </c>
      <c r="G90">
        <v>0.03</v>
      </c>
    </row>
    <row r="91" spans="5:7" x14ac:dyDescent="0.35">
      <c r="E91" t="s">
        <v>2777</v>
      </c>
      <c r="F91" t="s">
        <v>2778</v>
      </c>
    </row>
    <row r="92" spans="5:7" x14ac:dyDescent="0.35">
      <c r="E92" t="s">
        <v>2779</v>
      </c>
      <c r="F92" t="s">
        <v>2780</v>
      </c>
    </row>
    <row r="93" spans="5:7" x14ac:dyDescent="0.35">
      <c r="E93" t="s">
        <v>2781</v>
      </c>
      <c r="F93" t="s">
        <v>2782</v>
      </c>
    </row>
    <row r="94" spans="5:7" x14ac:dyDescent="0.35">
      <c r="E94" t="s">
        <v>2783</v>
      </c>
      <c r="F94" t="s">
        <v>2784</v>
      </c>
      <c r="G94">
        <v>0.02</v>
      </c>
    </row>
    <row r="95" spans="5:7" x14ac:dyDescent="0.35">
      <c r="E95" t="s">
        <v>2785</v>
      </c>
      <c r="F95" t="s">
        <v>2786</v>
      </c>
      <c r="G95">
        <v>0.03</v>
      </c>
    </row>
    <row r="96" spans="5:7" x14ac:dyDescent="0.35">
      <c r="E96" t="s">
        <v>2787</v>
      </c>
      <c r="F96" t="s">
        <v>2788</v>
      </c>
      <c r="G96">
        <v>0.03</v>
      </c>
    </row>
    <row r="97" spans="5:9" x14ac:dyDescent="0.35">
      <c r="E97" t="s">
        <v>2789</v>
      </c>
      <c r="F97" t="s">
        <v>2790</v>
      </c>
      <c r="G97">
        <v>0.03</v>
      </c>
    </row>
    <row r="98" spans="5:9" x14ac:dyDescent="0.35">
      <c r="E98" t="s">
        <v>2791</v>
      </c>
      <c r="F98" t="s">
        <v>2792</v>
      </c>
    </row>
    <row r="99" spans="5:9" x14ac:dyDescent="0.35">
      <c r="E99" t="s">
        <v>2793</v>
      </c>
      <c r="F99" t="s">
        <v>2794</v>
      </c>
      <c r="G99">
        <v>0.02</v>
      </c>
    </row>
    <row r="100" spans="5:9" x14ac:dyDescent="0.35">
      <c r="E100" t="s">
        <v>2795</v>
      </c>
      <c r="F100" t="s">
        <v>2796</v>
      </c>
    </row>
    <row r="101" spans="5:9" x14ac:dyDescent="0.35">
      <c r="E101" t="s">
        <v>2797</v>
      </c>
      <c r="F101" t="s">
        <v>2798</v>
      </c>
    </row>
    <row r="102" spans="5:9" x14ac:dyDescent="0.35">
      <c r="E102" t="s">
        <v>2799</v>
      </c>
      <c r="F102" t="s">
        <v>2800</v>
      </c>
    </row>
    <row r="103" spans="5:9" x14ac:dyDescent="0.35">
      <c r="E103" t="s">
        <v>2801</v>
      </c>
      <c r="F103" t="s">
        <v>2802</v>
      </c>
    </row>
    <row r="104" spans="5:9" x14ac:dyDescent="0.35">
      <c r="E104">
        <v>500</v>
      </c>
      <c r="F104" t="s">
        <v>2803</v>
      </c>
    </row>
    <row r="105" spans="5:9" x14ac:dyDescent="0.35">
      <c r="E105">
        <v>501</v>
      </c>
      <c r="F105" t="s">
        <v>2804</v>
      </c>
      <c r="G105">
        <v>0.01</v>
      </c>
    </row>
    <row r="106" spans="5:9" x14ac:dyDescent="0.35">
      <c r="E106">
        <v>502</v>
      </c>
      <c r="F106" t="s">
        <v>2805</v>
      </c>
      <c r="G106">
        <v>0.02</v>
      </c>
    </row>
    <row r="107" spans="5:9" x14ac:dyDescent="0.35">
      <c r="E107">
        <v>503</v>
      </c>
      <c r="F107" t="s">
        <v>2806</v>
      </c>
      <c r="G107">
        <v>2.5000000000000001E-2</v>
      </c>
    </row>
    <row r="108" spans="5:9" x14ac:dyDescent="0.35">
      <c r="E108">
        <v>504</v>
      </c>
      <c r="F108" t="s">
        <v>2807</v>
      </c>
      <c r="G108">
        <v>0.03</v>
      </c>
    </row>
    <row r="109" spans="5:9" x14ac:dyDescent="0.35">
      <c r="E109">
        <v>508</v>
      </c>
      <c r="F109" t="s">
        <v>2808</v>
      </c>
    </row>
    <row r="110" spans="5:9" x14ac:dyDescent="0.35">
      <c r="E110">
        <v>509</v>
      </c>
      <c r="F110" t="s">
        <v>2809</v>
      </c>
      <c r="G110">
        <v>2.5000000000000001E-2</v>
      </c>
    </row>
    <row r="111" spans="5:9" x14ac:dyDescent="0.35">
      <c r="E111">
        <v>510</v>
      </c>
      <c r="F111" t="s">
        <v>2609</v>
      </c>
      <c r="I111">
        <v>7</v>
      </c>
    </row>
    <row r="112" spans="5:9" x14ac:dyDescent="0.35">
      <c r="E112">
        <v>511</v>
      </c>
      <c r="F112" t="s">
        <v>2810</v>
      </c>
      <c r="G112">
        <v>0.01</v>
      </c>
      <c r="H112">
        <v>7</v>
      </c>
      <c r="I112">
        <v>7</v>
      </c>
    </row>
    <row r="113" spans="5:9" x14ac:dyDescent="0.35">
      <c r="E113">
        <v>512</v>
      </c>
      <c r="F113" t="s">
        <v>2811</v>
      </c>
      <c r="G113">
        <v>0.01</v>
      </c>
    </row>
    <row r="114" spans="5:9" x14ac:dyDescent="0.35">
      <c r="E114">
        <v>513</v>
      </c>
      <c r="F114" t="s">
        <v>2812</v>
      </c>
      <c r="G114">
        <v>0.02</v>
      </c>
      <c r="H114">
        <v>7</v>
      </c>
      <c r="I114">
        <v>7</v>
      </c>
    </row>
    <row r="115" spans="5:9" x14ac:dyDescent="0.35">
      <c r="E115">
        <v>514</v>
      </c>
      <c r="F115" t="s">
        <v>2813</v>
      </c>
      <c r="G115">
        <v>2.5000000000000001E-2</v>
      </c>
      <c r="H115">
        <v>7</v>
      </c>
      <c r="I115">
        <v>7</v>
      </c>
    </row>
    <row r="116" spans="5:9" x14ac:dyDescent="0.35">
      <c r="E116">
        <v>515</v>
      </c>
      <c r="F116" t="s">
        <v>2814</v>
      </c>
      <c r="G116">
        <v>0.05</v>
      </c>
      <c r="H116">
        <v>7</v>
      </c>
      <c r="I116">
        <v>7</v>
      </c>
    </row>
    <row r="117" spans="5:9" x14ac:dyDescent="0.35">
      <c r="E117">
        <v>516</v>
      </c>
      <c r="F117" t="s">
        <v>2815</v>
      </c>
    </row>
    <row r="118" spans="5:9" x14ac:dyDescent="0.35">
      <c r="E118">
        <v>517</v>
      </c>
      <c r="F118" t="s">
        <v>2816</v>
      </c>
      <c r="I118">
        <v>14</v>
      </c>
    </row>
    <row r="119" spans="5:9" x14ac:dyDescent="0.35">
      <c r="E119">
        <v>518</v>
      </c>
      <c r="F119" t="s">
        <v>2817</v>
      </c>
      <c r="G119">
        <v>0.01</v>
      </c>
      <c r="H119">
        <v>14</v>
      </c>
      <c r="I119">
        <v>14</v>
      </c>
    </row>
    <row r="120" spans="5:9" x14ac:dyDescent="0.35">
      <c r="E120">
        <v>519</v>
      </c>
      <c r="F120" t="s">
        <v>2818</v>
      </c>
      <c r="G120">
        <v>1.4999999999999999E-2</v>
      </c>
      <c r="H120">
        <v>14</v>
      </c>
      <c r="I120">
        <v>14</v>
      </c>
    </row>
    <row r="121" spans="5:9" x14ac:dyDescent="0.35">
      <c r="E121">
        <v>520</v>
      </c>
      <c r="F121" t="s">
        <v>2819</v>
      </c>
      <c r="G121">
        <v>0.02</v>
      </c>
      <c r="H121">
        <v>14</v>
      </c>
      <c r="I121">
        <v>14</v>
      </c>
    </row>
    <row r="122" spans="5:9" x14ac:dyDescent="0.35">
      <c r="E122">
        <v>521</v>
      </c>
      <c r="F122" t="s">
        <v>2820</v>
      </c>
      <c r="G122">
        <v>2.5000000000000001E-2</v>
      </c>
      <c r="H122">
        <v>14</v>
      </c>
      <c r="I122">
        <v>14</v>
      </c>
    </row>
    <row r="123" spans="5:9" x14ac:dyDescent="0.35">
      <c r="E123">
        <v>522</v>
      </c>
      <c r="F123" t="s">
        <v>2821</v>
      </c>
      <c r="G123">
        <v>0.05</v>
      </c>
      <c r="H123">
        <v>14</v>
      </c>
      <c r="I123">
        <v>14</v>
      </c>
    </row>
    <row r="124" spans="5:9" x14ac:dyDescent="0.35">
      <c r="E124">
        <v>525</v>
      </c>
      <c r="F124" t="s">
        <v>2822</v>
      </c>
      <c r="I124">
        <v>15</v>
      </c>
    </row>
    <row r="125" spans="5:9" x14ac:dyDescent="0.35">
      <c r="E125">
        <v>526</v>
      </c>
      <c r="F125" t="s">
        <v>2823</v>
      </c>
      <c r="I125">
        <v>15</v>
      </c>
    </row>
    <row r="126" spans="5:9" x14ac:dyDescent="0.35">
      <c r="E126">
        <v>527</v>
      </c>
      <c r="F126" t="s">
        <v>2622</v>
      </c>
      <c r="I126">
        <v>25</v>
      </c>
    </row>
    <row r="127" spans="5:9" x14ac:dyDescent="0.35">
      <c r="E127">
        <v>530</v>
      </c>
      <c r="F127" t="s">
        <v>2625</v>
      </c>
      <c r="I127">
        <v>30</v>
      </c>
    </row>
    <row r="128" spans="5:9" x14ac:dyDescent="0.35">
      <c r="E128">
        <v>531</v>
      </c>
      <c r="F128" t="s">
        <v>2824</v>
      </c>
      <c r="G128">
        <v>0.01</v>
      </c>
      <c r="H128">
        <v>30</v>
      </c>
      <c r="I128">
        <v>30</v>
      </c>
    </row>
    <row r="129" spans="5:9" x14ac:dyDescent="0.35">
      <c r="E129">
        <v>532</v>
      </c>
      <c r="F129" t="s">
        <v>2825</v>
      </c>
      <c r="G129">
        <v>1.4999999999999999E-2</v>
      </c>
      <c r="H129">
        <v>30</v>
      </c>
      <c r="I129">
        <v>30</v>
      </c>
    </row>
    <row r="130" spans="5:9" x14ac:dyDescent="0.35">
      <c r="E130">
        <v>533</v>
      </c>
      <c r="F130" t="s">
        <v>2826</v>
      </c>
      <c r="G130">
        <v>0.02</v>
      </c>
      <c r="H130">
        <v>30</v>
      </c>
      <c r="I130">
        <v>30</v>
      </c>
    </row>
    <row r="131" spans="5:9" x14ac:dyDescent="0.35">
      <c r="E131">
        <v>534</v>
      </c>
      <c r="F131" t="s">
        <v>2827</v>
      </c>
      <c r="G131">
        <v>2.5000000000000001E-2</v>
      </c>
      <c r="H131">
        <v>30</v>
      </c>
      <c r="I131">
        <v>30</v>
      </c>
    </row>
    <row r="132" spans="5:9" x14ac:dyDescent="0.35">
      <c r="E132">
        <v>535</v>
      </c>
      <c r="F132" t="s">
        <v>2828</v>
      </c>
      <c r="G132">
        <v>0.03</v>
      </c>
      <c r="H132">
        <v>30</v>
      </c>
      <c r="I132">
        <v>30</v>
      </c>
    </row>
    <row r="133" spans="5:9" x14ac:dyDescent="0.35">
      <c r="E133">
        <v>536</v>
      </c>
      <c r="F133" t="s">
        <v>2829</v>
      </c>
      <c r="G133">
        <v>3.5000000000000003E-2</v>
      </c>
      <c r="H133">
        <v>30</v>
      </c>
      <c r="I133">
        <v>30</v>
      </c>
    </row>
    <row r="134" spans="5:9" x14ac:dyDescent="0.35">
      <c r="E134">
        <v>537</v>
      </c>
      <c r="F134" t="s">
        <v>2830</v>
      </c>
      <c r="G134">
        <v>0.04</v>
      </c>
      <c r="H134">
        <v>30</v>
      </c>
      <c r="I134">
        <v>30</v>
      </c>
    </row>
    <row r="135" spans="5:9" x14ac:dyDescent="0.35">
      <c r="E135">
        <v>538</v>
      </c>
      <c r="F135" t="s">
        <v>2831</v>
      </c>
      <c r="G135">
        <v>4.4999999999999998E-2</v>
      </c>
      <c r="H135">
        <v>30</v>
      </c>
      <c r="I135">
        <v>30</v>
      </c>
    </row>
    <row r="136" spans="5:9" x14ac:dyDescent="0.35">
      <c r="E136">
        <v>539</v>
      </c>
      <c r="F136" t="s">
        <v>2832</v>
      </c>
      <c r="G136">
        <v>0.05</v>
      </c>
      <c r="H136">
        <v>30</v>
      </c>
      <c r="I136">
        <v>30</v>
      </c>
    </row>
    <row r="137" spans="5:9" x14ac:dyDescent="0.35">
      <c r="E137">
        <v>540</v>
      </c>
      <c r="F137" t="s">
        <v>2833</v>
      </c>
      <c r="G137">
        <v>0.1</v>
      </c>
      <c r="H137">
        <v>30</v>
      </c>
      <c r="I137">
        <v>30</v>
      </c>
    </row>
    <row r="138" spans="5:9" x14ac:dyDescent="0.35">
      <c r="E138">
        <v>541</v>
      </c>
      <c r="F138" t="s">
        <v>2834</v>
      </c>
    </row>
    <row r="139" spans="5:9" x14ac:dyDescent="0.35">
      <c r="E139">
        <v>542</v>
      </c>
      <c r="F139" t="s">
        <v>2835</v>
      </c>
      <c r="G139">
        <v>8.0000000000000002E-3</v>
      </c>
    </row>
    <row r="140" spans="5:9" x14ac:dyDescent="0.35">
      <c r="E140">
        <v>543</v>
      </c>
      <c r="F140" t="s">
        <v>2836</v>
      </c>
      <c r="G140">
        <v>0.01</v>
      </c>
    </row>
    <row r="141" spans="5:9" x14ac:dyDescent="0.35">
      <c r="E141">
        <v>544</v>
      </c>
      <c r="F141" t="s">
        <v>2837</v>
      </c>
      <c r="G141">
        <v>1.4999999999999999E-2</v>
      </c>
    </row>
    <row r="142" spans="5:9" x14ac:dyDescent="0.35">
      <c r="E142">
        <v>545</v>
      </c>
      <c r="F142" t="s">
        <v>2838</v>
      </c>
      <c r="G142">
        <v>0.02</v>
      </c>
    </row>
    <row r="143" spans="5:9" x14ac:dyDescent="0.35">
      <c r="E143">
        <v>546</v>
      </c>
      <c r="F143" t="s">
        <v>2839</v>
      </c>
      <c r="G143">
        <v>2.5000000000000001E-2</v>
      </c>
    </row>
    <row r="144" spans="5:9" x14ac:dyDescent="0.35">
      <c r="E144">
        <v>547</v>
      </c>
      <c r="F144" t="s">
        <v>2840</v>
      </c>
      <c r="G144">
        <v>0.03</v>
      </c>
    </row>
    <row r="145" spans="5:9" x14ac:dyDescent="0.35">
      <c r="E145">
        <v>548</v>
      </c>
      <c r="F145" t="s">
        <v>2841</v>
      </c>
      <c r="G145">
        <v>3.5000000000000003E-2</v>
      </c>
    </row>
    <row r="146" spans="5:9" x14ac:dyDescent="0.35">
      <c r="E146">
        <v>549</v>
      </c>
      <c r="F146" t="s">
        <v>2842</v>
      </c>
      <c r="G146">
        <v>0.04</v>
      </c>
    </row>
    <row r="147" spans="5:9" x14ac:dyDescent="0.35">
      <c r="E147">
        <v>550</v>
      </c>
      <c r="F147" t="s">
        <v>2843</v>
      </c>
      <c r="G147">
        <v>4.4999999999999998E-2</v>
      </c>
    </row>
    <row r="148" spans="5:9" x14ac:dyDescent="0.35">
      <c r="E148">
        <v>551</v>
      </c>
      <c r="F148" t="s">
        <v>2844</v>
      </c>
      <c r="G148">
        <v>0.05</v>
      </c>
    </row>
    <row r="149" spans="5:9" x14ac:dyDescent="0.35">
      <c r="E149">
        <v>560</v>
      </c>
      <c r="F149" t="s">
        <v>2845</v>
      </c>
      <c r="I149">
        <v>32</v>
      </c>
    </row>
    <row r="150" spans="5:9" x14ac:dyDescent="0.35">
      <c r="E150">
        <v>561</v>
      </c>
      <c r="F150" t="s">
        <v>2846</v>
      </c>
    </row>
    <row r="151" spans="5:9" x14ac:dyDescent="0.35">
      <c r="E151">
        <v>562</v>
      </c>
      <c r="F151" t="s">
        <v>2628</v>
      </c>
      <c r="I151">
        <v>35</v>
      </c>
    </row>
    <row r="152" spans="5:9" x14ac:dyDescent="0.35">
      <c r="E152">
        <v>563</v>
      </c>
      <c r="F152" t="s">
        <v>2847</v>
      </c>
      <c r="G152">
        <v>2.5000000000000001E-2</v>
      </c>
      <c r="H152">
        <v>35</v>
      </c>
      <c r="I152">
        <v>35</v>
      </c>
    </row>
    <row r="153" spans="5:9" x14ac:dyDescent="0.35">
      <c r="E153">
        <v>564</v>
      </c>
      <c r="F153" t="s">
        <v>2848</v>
      </c>
      <c r="G153">
        <v>2.5000000000000001E-2</v>
      </c>
    </row>
    <row r="154" spans="5:9" x14ac:dyDescent="0.35">
      <c r="E154">
        <v>570</v>
      </c>
      <c r="F154" t="s">
        <v>2636</v>
      </c>
      <c r="I154">
        <v>45</v>
      </c>
    </row>
    <row r="155" spans="5:9" x14ac:dyDescent="0.35">
      <c r="E155">
        <v>571</v>
      </c>
      <c r="F155" t="s">
        <v>2849</v>
      </c>
      <c r="G155">
        <v>0.01</v>
      </c>
      <c r="H155">
        <v>45</v>
      </c>
      <c r="I155">
        <v>45</v>
      </c>
    </row>
    <row r="156" spans="5:9" x14ac:dyDescent="0.35">
      <c r="E156">
        <v>572</v>
      </c>
      <c r="F156" t="s">
        <v>2850</v>
      </c>
      <c r="G156">
        <v>1.4999999999999999E-2</v>
      </c>
      <c r="H156">
        <v>45</v>
      </c>
      <c r="I156">
        <v>45</v>
      </c>
    </row>
    <row r="157" spans="5:9" x14ac:dyDescent="0.35">
      <c r="E157">
        <v>573</v>
      </c>
      <c r="F157" t="s">
        <v>2851</v>
      </c>
      <c r="G157">
        <v>0.02</v>
      </c>
      <c r="H157">
        <v>45</v>
      </c>
      <c r="I157">
        <v>45</v>
      </c>
    </row>
    <row r="158" spans="5:9" x14ac:dyDescent="0.35">
      <c r="E158">
        <v>574</v>
      </c>
      <c r="F158" t="s">
        <v>2852</v>
      </c>
      <c r="G158">
        <v>2.5000000000000001E-2</v>
      </c>
      <c r="H158">
        <v>45</v>
      </c>
      <c r="I158">
        <v>45</v>
      </c>
    </row>
    <row r="159" spans="5:9" x14ac:dyDescent="0.35">
      <c r="E159">
        <v>575</v>
      </c>
      <c r="F159" t="s">
        <v>2853</v>
      </c>
    </row>
    <row r="160" spans="5:9" x14ac:dyDescent="0.35">
      <c r="E160">
        <v>576</v>
      </c>
      <c r="F160" t="s">
        <v>2854</v>
      </c>
      <c r="G160">
        <v>2.5000000000000001E-2</v>
      </c>
    </row>
    <row r="161" spans="5:9" x14ac:dyDescent="0.35">
      <c r="E161">
        <v>580</v>
      </c>
      <c r="F161" t="s">
        <v>2658</v>
      </c>
      <c r="I161">
        <v>60</v>
      </c>
    </row>
    <row r="162" spans="5:9" x14ac:dyDescent="0.35">
      <c r="E162">
        <v>581</v>
      </c>
      <c r="F162" t="s">
        <v>2855</v>
      </c>
      <c r="G162">
        <v>0.01</v>
      </c>
      <c r="H162">
        <v>60</v>
      </c>
      <c r="I162">
        <v>60</v>
      </c>
    </row>
    <row r="163" spans="5:9" x14ac:dyDescent="0.35">
      <c r="E163">
        <v>582</v>
      </c>
      <c r="F163" t="s">
        <v>2856</v>
      </c>
      <c r="G163">
        <v>1.4999999999999999E-2</v>
      </c>
      <c r="H163">
        <v>60</v>
      </c>
      <c r="I163">
        <v>60</v>
      </c>
    </row>
    <row r="164" spans="5:9" x14ac:dyDescent="0.35">
      <c r="E164">
        <v>583</v>
      </c>
      <c r="F164" t="s">
        <v>2857</v>
      </c>
      <c r="G164">
        <v>0.02</v>
      </c>
      <c r="H164">
        <v>60</v>
      </c>
      <c r="I164">
        <v>60</v>
      </c>
    </row>
    <row r="165" spans="5:9" x14ac:dyDescent="0.35">
      <c r="E165">
        <v>584</v>
      </c>
      <c r="F165" t="s">
        <v>2858</v>
      </c>
      <c r="G165">
        <v>2.5000000000000001E-2</v>
      </c>
      <c r="H165">
        <v>60</v>
      </c>
      <c r="I165">
        <v>60</v>
      </c>
    </row>
    <row r="166" spans="5:9" x14ac:dyDescent="0.35">
      <c r="E166">
        <v>585</v>
      </c>
      <c r="F166" t="s">
        <v>2859</v>
      </c>
    </row>
    <row r="167" spans="5:9" x14ac:dyDescent="0.35">
      <c r="E167">
        <v>586</v>
      </c>
      <c r="F167" t="s">
        <v>2811</v>
      </c>
      <c r="G167">
        <v>0.01</v>
      </c>
    </row>
    <row r="168" spans="5:9" x14ac:dyDescent="0.35">
      <c r="E168">
        <v>587</v>
      </c>
      <c r="F168" t="s">
        <v>2860</v>
      </c>
      <c r="G168">
        <v>1.4999999999999999E-2</v>
      </c>
    </row>
    <row r="169" spans="5:9" x14ac:dyDescent="0.35">
      <c r="E169">
        <v>588</v>
      </c>
      <c r="F169" t="s">
        <v>2861</v>
      </c>
      <c r="G169">
        <v>0.02</v>
      </c>
    </row>
    <row r="170" spans="5:9" x14ac:dyDescent="0.35">
      <c r="E170">
        <v>589</v>
      </c>
      <c r="F170" t="s">
        <v>2862</v>
      </c>
      <c r="G170">
        <v>2.5000000000000001E-2</v>
      </c>
    </row>
    <row r="171" spans="5:9" x14ac:dyDescent="0.35">
      <c r="E171">
        <v>590</v>
      </c>
      <c r="F171" t="s">
        <v>2686</v>
      </c>
      <c r="I171">
        <v>90</v>
      </c>
    </row>
    <row r="172" spans="5:9" x14ac:dyDescent="0.35">
      <c r="E172">
        <v>591</v>
      </c>
      <c r="F172" t="s">
        <v>2863</v>
      </c>
      <c r="G172">
        <v>0.01</v>
      </c>
      <c r="H172">
        <v>120</v>
      </c>
    </row>
    <row r="173" spans="5:9" x14ac:dyDescent="0.35">
      <c r="E173">
        <v>592</v>
      </c>
      <c r="F173" t="s">
        <v>2864</v>
      </c>
    </row>
    <row r="174" spans="5:9" x14ac:dyDescent="0.35">
      <c r="E174">
        <v>593</v>
      </c>
      <c r="F174" t="s">
        <v>2865</v>
      </c>
      <c r="G174">
        <v>0.02</v>
      </c>
    </row>
    <row r="175" spans="5:9" x14ac:dyDescent="0.35">
      <c r="E175">
        <v>594</v>
      </c>
      <c r="F175" t="s">
        <v>2866</v>
      </c>
      <c r="G175">
        <v>2.5000000000000001E-2</v>
      </c>
    </row>
    <row r="176" spans="5:9" x14ac:dyDescent="0.35">
      <c r="E176">
        <v>595</v>
      </c>
      <c r="F176" t="s">
        <v>2867</v>
      </c>
      <c r="I176">
        <v>120</v>
      </c>
    </row>
    <row r="177" spans="5:9" x14ac:dyDescent="0.35">
      <c r="E177">
        <v>596</v>
      </c>
      <c r="F177" t="s">
        <v>2868</v>
      </c>
      <c r="G177">
        <v>0.01</v>
      </c>
      <c r="H177">
        <v>120</v>
      </c>
      <c r="I177">
        <v>120</v>
      </c>
    </row>
    <row r="178" spans="5:9" x14ac:dyDescent="0.35">
      <c r="E178">
        <v>597</v>
      </c>
      <c r="F178" t="s">
        <v>2869</v>
      </c>
    </row>
    <row r="179" spans="5:9" x14ac:dyDescent="0.35">
      <c r="E179">
        <v>601</v>
      </c>
      <c r="F179" t="s">
        <v>2870</v>
      </c>
    </row>
    <row r="180" spans="5:9" x14ac:dyDescent="0.35">
      <c r="E180" t="s">
        <v>2871</v>
      </c>
      <c r="F180" t="s">
        <v>2872</v>
      </c>
      <c r="G180">
        <v>0.02</v>
      </c>
      <c r="H180">
        <v>60</v>
      </c>
      <c r="I180">
        <v>60</v>
      </c>
    </row>
    <row r="181" spans="5:9" x14ac:dyDescent="0.35">
      <c r="E181" t="s">
        <v>2873</v>
      </c>
      <c r="F181" t="s">
        <v>2874</v>
      </c>
      <c r="I181">
        <v>60</v>
      </c>
    </row>
    <row r="182" spans="5:9" x14ac:dyDescent="0.35">
      <c r="E182">
        <v>630</v>
      </c>
      <c r="F182" t="s">
        <v>2875</v>
      </c>
    </row>
    <row r="183" spans="5:9" x14ac:dyDescent="0.35">
      <c r="E183">
        <v>635</v>
      </c>
      <c r="F183" t="s">
        <v>2876</v>
      </c>
    </row>
    <row r="184" spans="5:9" x14ac:dyDescent="0.35">
      <c r="E184">
        <v>645</v>
      </c>
      <c r="F184" t="s">
        <v>2877</v>
      </c>
    </row>
    <row r="185" spans="5:9" x14ac:dyDescent="0.35">
      <c r="E185">
        <v>660</v>
      </c>
      <c r="F185" t="s">
        <v>2878</v>
      </c>
    </row>
    <row r="186" spans="5:9" x14ac:dyDescent="0.35">
      <c r="E186">
        <v>690</v>
      </c>
      <c r="F186" t="s">
        <v>2879</v>
      </c>
    </row>
    <row r="187" spans="5:9" x14ac:dyDescent="0.35">
      <c r="E187" t="s">
        <v>2880</v>
      </c>
      <c r="F187" t="s">
        <v>2881</v>
      </c>
    </row>
    <row r="188" spans="5:9" x14ac:dyDescent="0.35">
      <c r="E188" t="s">
        <v>2882</v>
      </c>
      <c r="F188" t="s">
        <v>2883</v>
      </c>
    </row>
    <row r="189" spans="5:9" x14ac:dyDescent="0.35">
      <c r="E189" t="s">
        <v>2884</v>
      </c>
      <c r="F189" t="s">
        <v>2885</v>
      </c>
    </row>
    <row r="190" spans="5:9" x14ac:dyDescent="0.35">
      <c r="E190" t="s">
        <v>2886</v>
      </c>
      <c r="F190" t="s">
        <v>2887</v>
      </c>
    </row>
    <row r="191" spans="5:9" x14ac:dyDescent="0.35">
      <c r="E191" t="s">
        <v>2888</v>
      </c>
      <c r="F191" t="s">
        <v>2889</v>
      </c>
    </row>
    <row r="192" spans="5:9" x14ac:dyDescent="0.35">
      <c r="E192" t="s">
        <v>2890</v>
      </c>
      <c r="F192" t="s">
        <v>2891</v>
      </c>
    </row>
    <row r="193" spans="5:6" x14ac:dyDescent="0.35">
      <c r="E193">
        <v>701</v>
      </c>
      <c r="F193" t="s">
        <v>2870</v>
      </c>
    </row>
    <row r="194" spans="5:6" x14ac:dyDescent="0.35">
      <c r="E194">
        <v>707</v>
      </c>
      <c r="F194" t="s">
        <v>2892</v>
      </c>
    </row>
    <row r="195" spans="5:6" x14ac:dyDescent="0.35">
      <c r="E195">
        <v>715</v>
      </c>
      <c r="F195" t="s">
        <v>2893</v>
      </c>
    </row>
    <row r="196" spans="5:6" x14ac:dyDescent="0.35">
      <c r="E196">
        <v>720</v>
      </c>
      <c r="F196" t="s">
        <v>2894</v>
      </c>
    </row>
    <row r="197" spans="5:6" x14ac:dyDescent="0.35">
      <c r="E197">
        <v>725</v>
      </c>
      <c r="F197" t="s">
        <v>2895</v>
      </c>
    </row>
    <row r="198" spans="5:6" x14ac:dyDescent="0.35">
      <c r="E198">
        <v>727</v>
      </c>
      <c r="F198" t="s">
        <v>2896</v>
      </c>
    </row>
    <row r="199" spans="5:6" x14ac:dyDescent="0.35">
      <c r="E199">
        <v>730</v>
      </c>
      <c r="F199" t="s">
        <v>2897</v>
      </c>
    </row>
    <row r="200" spans="5:6" x14ac:dyDescent="0.35">
      <c r="E200">
        <v>731</v>
      </c>
      <c r="F200" t="s">
        <v>2898</v>
      </c>
    </row>
    <row r="201" spans="5:6" x14ac:dyDescent="0.35">
      <c r="E201">
        <v>740</v>
      </c>
      <c r="F201" t="s">
        <v>2899</v>
      </c>
    </row>
    <row r="202" spans="5:6" x14ac:dyDescent="0.35">
      <c r="E202">
        <v>762</v>
      </c>
      <c r="F202" t="s">
        <v>2900</v>
      </c>
    </row>
    <row r="203" spans="5:6" x14ac:dyDescent="0.35">
      <c r="E203" t="s">
        <v>2901</v>
      </c>
      <c r="F203" t="s">
        <v>2902</v>
      </c>
    </row>
    <row r="204" spans="5:6" x14ac:dyDescent="0.35">
      <c r="E204" t="s">
        <v>2903</v>
      </c>
      <c r="F204" t="s">
        <v>2881</v>
      </c>
    </row>
    <row r="205" spans="5:6" x14ac:dyDescent="0.35">
      <c r="E205" t="s">
        <v>2904</v>
      </c>
      <c r="F205" t="s">
        <v>2883</v>
      </c>
    </row>
    <row r="206" spans="5:6" x14ac:dyDescent="0.35">
      <c r="E206" t="s">
        <v>2905</v>
      </c>
      <c r="F206" t="s">
        <v>2906</v>
      </c>
    </row>
    <row r="207" spans="5:6" x14ac:dyDescent="0.35">
      <c r="E207" t="s">
        <v>2907</v>
      </c>
      <c r="F207" t="s">
        <v>2889</v>
      </c>
    </row>
    <row r="208" spans="5:6" x14ac:dyDescent="0.35">
      <c r="E208" t="s">
        <v>2908</v>
      </c>
      <c r="F208" t="s">
        <v>2891</v>
      </c>
    </row>
    <row r="209" spans="5:9" x14ac:dyDescent="0.35">
      <c r="E209" t="s">
        <v>2909</v>
      </c>
      <c r="F209" t="s">
        <v>2910</v>
      </c>
      <c r="I209">
        <v>90</v>
      </c>
    </row>
    <row r="210" spans="5:9" x14ac:dyDescent="0.35">
      <c r="E210">
        <v>912</v>
      </c>
      <c r="F210" t="s">
        <v>2911</v>
      </c>
    </row>
    <row r="211" spans="5:9" x14ac:dyDescent="0.35">
      <c r="E211">
        <v>930</v>
      </c>
      <c r="F211" t="s">
        <v>2912</v>
      </c>
    </row>
    <row r="212" spans="5:9" x14ac:dyDescent="0.35">
      <c r="E212">
        <v>960</v>
      </c>
      <c r="F212" t="s">
        <v>2913</v>
      </c>
    </row>
    <row r="213" spans="5:9" x14ac:dyDescent="0.35">
      <c r="E213">
        <v>990</v>
      </c>
      <c r="F213" t="s">
        <v>2914</v>
      </c>
    </row>
    <row r="214" spans="5:9" x14ac:dyDescent="0.35">
      <c r="E214" t="s">
        <v>2915</v>
      </c>
      <c r="F214" t="s">
        <v>2717</v>
      </c>
    </row>
    <row r="215" spans="5:9" x14ac:dyDescent="0.35">
      <c r="E215" t="s">
        <v>2916</v>
      </c>
      <c r="F215" t="s">
        <v>2917</v>
      </c>
      <c r="I215">
        <v>8</v>
      </c>
    </row>
    <row r="216" spans="5:9" x14ac:dyDescent="0.35">
      <c r="E216" t="s">
        <v>2918</v>
      </c>
      <c r="F216" t="s">
        <v>2919</v>
      </c>
      <c r="I216">
        <v>10</v>
      </c>
    </row>
    <row r="217" spans="5:9" x14ac:dyDescent="0.35">
      <c r="E217" t="s">
        <v>2920</v>
      </c>
      <c r="F217" t="s">
        <v>2921</v>
      </c>
      <c r="I217">
        <v>14</v>
      </c>
    </row>
    <row r="218" spans="5:9" x14ac:dyDescent="0.35">
      <c r="E218" t="s">
        <v>2922</v>
      </c>
      <c r="F218" t="s">
        <v>2923</v>
      </c>
      <c r="I218">
        <v>21</v>
      </c>
    </row>
    <row r="219" spans="5:9" x14ac:dyDescent="0.35">
      <c r="E219" t="s">
        <v>2924</v>
      </c>
      <c r="F219" t="s">
        <v>2925</v>
      </c>
      <c r="I219">
        <v>5</v>
      </c>
    </row>
    <row r="220" spans="5:9" x14ac:dyDescent="0.35">
      <c r="E220" t="s">
        <v>2926</v>
      </c>
      <c r="F220" t="s">
        <v>2927</v>
      </c>
      <c r="I220">
        <v>30</v>
      </c>
    </row>
    <row r="221" spans="5:9" x14ac:dyDescent="0.35">
      <c r="E221" t="s">
        <v>2928</v>
      </c>
      <c r="F221" t="s">
        <v>2929</v>
      </c>
      <c r="I221">
        <v>45</v>
      </c>
    </row>
    <row r="222" spans="5:9" x14ac:dyDescent="0.35">
      <c r="E222" t="s">
        <v>2930</v>
      </c>
      <c r="F222" t="s">
        <v>2931</v>
      </c>
      <c r="I222">
        <v>63</v>
      </c>
    </row>
    <row r="223" spans="5:9" x14ac:dyDescent="0.35">
      <c r="E223" t="s">
        <v>2588</v>
      </c>
      <c r="F223" t="s">
        <v>2932</v>
      </c>
      <c r="I223">
        <v>60</v>
      </c>
    </row>
    <row r="224" spans="5:9" x14ac:dyDescent="0.35">
      <c r="E224" t="s">
        <v>2933</v>
      </c>
      <c r="F224" t="s">
        <v>2934</v>
      </c>
      <c r="I224">
        <v>68</v>
      </c>
    </row>
    <row r="225" spans="5:9" x14ac:dyDescent="0.35">
      <c r="E225" t="s">
        <v>2935</v>
      </c>
      <c r="F225" t="s">
        <v>2936</v>
      </c>
      <c r="I225">
        <v>25</v>
      </c>
    </row>
    <row r="226" spans="5:9" x14ac:dyDescent="0.35">
      <c r="E226" t="s">
        <v>2937</v>
      </c>
      <c r="F226" t="s">
        <v>2938</v>
      </c>
      <c r="I226">
        <v>90</v>
      </c>
    </row>
    <row r="227" spans="5:9" x14ac:dyDescent="0.35">
      <c r="E227" t="s">
        <v>2939</v>
      </c>
      <c r="F227" t="s">
        <v>2940</v>
      </c>
      <c r="I227">
        <v>100</v>
      </c>
    </row>
    <row r="228" spans="5:9" x14ac:dyDescent="0.35">
      <c r="E228" t="s">
        <v>2941</v>
      </c>
      <c r="F228" t="s">
        <v>2942</v>
      </c>
      <c r="I228">
        <v>120</v>
      </c>
    </row>
    <row r="229" spans="5:9" x14ac:dyDescent="0.35">
      <c r="E229" t="s">
        <v>2943</v>
      </c>
      <c r="F229" t="s">
        <v>2944</v>
      </c>
    </row>
    <row r="230" spans="5:9" x14ac:dyDescent="0.35">
      <c r="E230" t="s">
        <v>2945</v>
      </c>
      <c r="F230" t="s">
        <v>2946</v>
      </c>
      <c r="I230">
        <v>150</v>
      </c>
    </row>
    <row r="231" spans="5:9" x14ac:dyDescent="0.35">
      <c r="E231" t="s">
        <v>2947</v>
      </c>
      <c r="F231" t="s">
        <v>2948</v>
      </c>
      <c r="I231">
        <v>180</v>
      </c>
    </row>
    <row r="232" spans="5:9" x14ac:dyDescent="0.35">
      <c r="E232" t="s">
        <v>2949</v>
      </c>
      <c r="F232" t="s">
        <v>2950</v>
      </c>
      <c r="I232">
        <v>210</v>
      </c>
    </row>
    <row r="233" spans="5:9" x14ac:dyDescent="0.35">
      <c r="E233" t="s">
        <v>2951</v>
      </c>
      <c r="F233" t="s">
        <v>2952</v>
      </c>
    </row>
    <row r="234" spans="5:9" x14ac:dyDescent="0.35">
      <c r="E234" t="s">
        <v>2953</v>
      </c>
      <c r="F234" t="s">
        <v>2954</v>
      </c>
      <c r="I234">
        <v>75</v>
      </c>
    </row>
    <row r="235" spans="5:9" x14ac:dyDescent="0.35">
      <c r="E235" t="s">
        <v>2955</v>
      </c>
      <c r="F235" t="s">
        <v>2956</v>
      </c>
      <c r="I235">
        <v>90</v>
      </c>
    </row>
    <row r="236" spans="5:9" x14ac:dyDescent="0.35">
      <c r="E236" t="s">
        <v>2957</v>
      </c>
      <c r="F236" t="s">
        <v>2958</v>
      </c>
      <c r="I236">
        <v>315</v>
      </c>
    </row>
    <row r="237" spans="5:9" x14ac:dyDescent="0.35">
      <c r="E237" t="s">
        <v>2959</v>
      </c>
      <c r="F237" t="s">
        <v>2960</v>
      </c>
      <c r="I237">
        <v>360</v>
      </c>
    </row>
    <row r="238" spans="5:9" x14ac:dyDescent="0.35">
      <c r="E238" t="s">
        <v>2961</v>
      </c>
      <c r="F238" t="s">
        <v>2962</v>
      </c>
      <c r="I238">
        <v>85</v>
      </c>
    </row>
    <row r="239" spans="5:9" x14ac:dyDescent="0.35">
      <c r="E239" t="s">
        <v>2963</v>
      </c>
      <c r="F239" t="s">
        <v>2964</v>
      </c>
    </row>
    <row r="240" spans="5:9" x14ac:dyDescent="0.35">
      <c r="E240" t="s">
        <v>2965</v>
      </c>
      <c r="F240" t="s">
        <v>2966</v>
      </c>
    </row>
    <row r="241" spans="5:9" x14ac:dyDescent="0.35">
      <c r="E241" t="s">
        <v>2967</v>
      </c>
      <c r="F241" t="s">
        <v>2968</v>
      </c>
    </row>
    <row r="242" spans="5:9" x14ac:dyDescent="0.35">
      <c r="E242" t="s">
        <v>2969</v>
      </c>
      <c r="F242" t="s">
        <v>2970</v>
      </c>
    </row>
    <row r="243" spans="5:9" x14ac:dyDescent="0.35">
      <c r="E243" t="s">
        <v>2971</v>
      </c>
      <c r="F243" t="s">
        <v>2972</v>
      </c>
    </row>
    <row r="244" spans="5:9" x14ac:dyDescent="0.35">
      <c r="E244" t="s">
        <v>2973</v>
      </c>
      <c r="F244" t="s">
        <v>2974</v>
      </c>
    </row>
    <row r="245" spans="5:9" x14ac:dyDescent="0.35">
      <c r="E245" t="s">
        <v>2975</v>
      </c>
      <c r="F245" t="s">
        <v>2976</v>
      </c>
      <c r="G245">
        <v>0.02</v>
      </c>
      <c r="I245">
        <v>30</v>
      </c>
    </row>
    <row r="246" spans="5:9" x14ac:dyDescent="0.35">
      <c r="E246" t="s">
        <v>2977</v>
      </c>
      <c r="F246" t="s">
        <v>2717</v>
      </c>
      <c r="I246">
        <v>30</v>
      </c>
    </row>
    <row r="247" spans="5:9" x14ac:dyDescent="0.35">
      <c r="E247" t="s">
        <v>2978</v>
      </c>
      <c r="F247" t="s">
        <v>2979</v>
      </c>
    </row>
    <row r="248" spans="5:9" x14ac:dyDescent="0.35">
      <c r="E248" t="s">
        <v>2980</v>
      </c>
      <c r="F248" t="s">
        <v>2981</v>
      </c>
    </row>
    <row r="249" spans="5:9" x14ac:dyDescent="0.35">
      <c r="E249" t="s">
        <v>2982</v>
      </c>
      <c r="F249" t="s">
        <v>2983</v>
      </c>
    </row>
    <row r="250" spans="5:9" x14ac:dyDescent="0.35">
      <c r="E250" t="s">
        <v>2984</v>
      </c>
      <c r="F250" t="s">
        <v>2985</v>
      </c>
    </row>
    <row r="251" spans="5:9" x14ac:dyDescent="0.35">
      <c r="E251" t="s">
        <v>2986</v>
      </c>
      <c r="F251" t="s">
        <v>2987</v>
      </c>
    </row>
    <row r="252" spans="5:9" x14ac:dyDescent="0.35">
      <c r="E252" t="s">
        <v>2988</v>
      </c>
      <c r="F252" t="s">
        <v>2989</v>
      </c>
    </row>
    <row r="253" spans="5:9" x14ac:dyDescent="0.35">
      <c r="E253" t="s">
        <v>2990</v>
      </c>
      <c r="F253" t="s">
        <v>2991</v>
      </c>
    </row>
    <row r="254" spans="5:9" x14ac:dyDescent="0.35">
      <c r="E254" t="s">
        <v>2992</v>
      </c>
      <c r="F254" t="s">
        <v>2993</v>
      </c>
    </row>
    <row r="255" spans="5:9" x14ac:dyDescent="0.35">
      <c r="E255" t="s">
        <v>2994</v>
      </c>
      <c r="F255" t="s">
        <v>2995</v>
      </c>
      <c r="G255">
        <v>0.02</v>
      </c>
      <c r="H255">
        <v>30</v>
      </c>
      <c r="I255">
        <v>30</v>
      </c>
    </row>
    <row r="256" spans="5:9" x14ac:dyDescent="0.35">
      <c r="E256" t="s">
        <v>2996</v>
      </c>
      <c r="F256" t="s">
        <v>2997</v>
      </c>
      <c r="G256">
        <v>0.02</v>
      </c>
      <c r="H256">
        <v>60</v>
      </c>
      <c r="I256">
        <v>60</v>
      </c>
    </row>
    <row r="257" spans="5:9" x14ac:dyDescent="0.35">
      <c r="E257" t="s">
        <v>2998</v>
      </c>
      <c r="F257" t="s">
        <v>2999</v>
      </c>
      <c r="G257">
        <v>0.04</v>
      </c>
      <c r="H257">
        <v>240</v>
      </c>
      <c r="I257">
        <v>240</v>
      </c>
    </row>
    <row r="258" spans="5:9" x14ac:dyDescent="0.35">
      <c r="E258" t="s">
        <v>3000</v>
      </c>
      <c r="F258" t="s">
        <v>3001</v>
      </c>
    </row>
    <row r="259" spans="5:9" x14ac:dyDescent="0.35">
      <c r="E259" t="s">
        <v>3002</v>
      </c>
      <c r="F259" t="s">
        <v>3003</v>
      </c>
    </row>
    <row r="260" spans="5:9" x14ac:dyDescent="0.35">
      <c r="E260" t="s">
        <v>3004</v>
      </c>
      <c r="F260" t="s">
        <v>3005</v>
      </c>
    </row>
    <row r="261" spans="5:9" x14ac:dyDescent="0.35">
      <c r="E261" t="s">
        <v>3006</v>
      </c>
      <c r="F261" t="s">
        <v>3007</v>
      </c>
    </row>
    <row r="262" spans="5:9" x14ac:dyDescent="0.35">
      <c r="E262" t="s">
        <v>3008</v>
      </c>
      <c r="F262" t="s">
        <v>3009</v>
      </c>
    </row>
    <row r="263" spans="5:9" x14ac:dyDescent="0.35">
      <c r="E263" t="s">
        <v>3010</v>
      </c>
      <c r="F263" t="s">
        <v>3011</v>
      </c>
    </row>
    <row r="264" spans="5:9" x14ac:dyDescent="0.35">
      <c r="E264" t="s">
        <v>3012</v>
      </c>
      <c r="F264" t="s">
        <v>3013</v>
      </c>
      <c r="I264">
        <v>80</v>
      </c>
    </row>
    <row r="265" spans="5:9" x14ac:dyDescent="0.35">
      <c r="E265" t="s">
        <v>3014</v>
      </c>
      <c r="F265" t="s">
        <v>3015</v>
      </c>
      <c r="G265">
        <v>0.02</v>
      </c>
    </row>
    <row r="266" spans="5:9" x14ac:dyDescent="0.35">
      <c r="E266" t="s">
        <v>3016</v>
      </c>
      <c r="F266" t="s">
        <v>3017</v>
      </c>
    </row>
    <row r="267" spans="5:9" x14ac:dyDescent="0.35">
      <c r="E267" t="s">
        <v>3018</v>
      </c>
      <c r="F267" t="s">
        <v>3019</v>
      </c>
    </row>
    <row r="268" spans="5:9" x14ac:dyDescent="0.35">
      <c r="E268" t="s">
        <v>3020</v>
      </c>
      <c r="F268" t="s">
        <v>3021</v>
      </c>
    </row>
    <row r="269" spans="5:9" x14ac:dyDescent="0.35">
      <c r="E269" t="s">
        <v>3022</v>
      </c>
      <c r="F269" t="s">
        <v>3023</v>
      </c>
    </row>
    <row r="270" spans="5:9" x14ac:dyDescent="0.35">
      <c r="E270" t="s">
        <v>3024</v>
      </c>
      <c r="F270" t="s">
        <v>3025</v>
      </c>
    </row>
    <row r="271" spans="5:9" x14ac:dyDescent="0.35">
      <c r="E271" t="s">
        <v>3026</v>
      </c>
      <c r="F271" t="s">
        <v>3027</v>
      </c>
    </row>
    <row r="272" spans="5:9" x14ac:dyDescent="0.35">
      <c r="E272" t="s">
        <v>3028</v>
      </c>
      <c r="F272" t="s">
        <v>3029</v>
      </c>
      <c r="I272">
        <v>45</v>
      </c>
    </row>
    <row r="273" spans="5:9" x14ac:dyDescent="0.35">
      <c r="E273" t="s">
        <v>3030</v>
      </c>
      <c r="F273" t="s">
        <v>3031</v>
      </c>
    </row>
    <row r="274" spans="5:9" x14ac:dyDescent="0.35">
      <c r="E274" t="s">
        <v>3032</v>
      </c>
      <c r="F274" t="s">
        <v>3033</v>
      </c>
    </row>
    <row r="275" spans="5:9" x14ac:dyDescent="0.35">
      <c r="E275" t="s">
        <v>3034</v>
      </c>
      <c r="F275" t="s">
        <v>3035</v>
      </c>
    </row>
    <row r="276" spans="5:9" x14ac:dyDescent="0.35">
      <c r="E276" t="s">
        <v>3036</v>
      </c>
      <c r="F276" t="s">
        <v>3037</v>
      </c>
    </row>
    <row r="277" spans="5:9" x14ac:dyDescent="0.35">
      <c r="E277" t="s">
        <v>3038</v>
      </c>
      <c r="F277" t="s">
        <v>2954</v>
      </c>
      <c r="I277">
        <v>75</v>
      </c>
    </row>
    <row r="278" spans="5:9" x14ac:dyDescent="0.35">
      <c r="E278" t="s">
        <v>3039</v>
      </c>
      <c r="F278" t="s">
        <v>3040</v>
      </c>
    </row>
    <row r="279" spans="5:9" x14ac:dyDescent="0.35">
      <c r="E279" t="s">
        <v>2591</v>
      </c>
      <c r="F279" t="s">
        <v>3041</v>
      </c>
    </row>
    <row r="280" spans="5:9" x14ac:dyDescent="0.35">
      <c r="E280" t="s">
        <v>3042</v>
      </c>
      <c r="F280" t="s">
        <v>3043</v>
      </c>
      <c r="I280">
        <v>3</v>
      </c>
    </row>
    <row r="281" spans="5:9" x14ac:dyDescent="0.35">
      <c r="E281" t="s">
        <v>3044</v>
      </c>
      <c r="F281" t="s">
        <v>3045</v>
      </c>
      <c r="G281">
        <v>8.3599999999999994E-3</v>
      </c>
    </row>
    <row r="282" spans="5:9" x14ac:dyDescent="0.35">
      <c r="E282" t="s">
        <v>3046</v>
      </c>
      <c r="F282" t="s">
        <v>3047</v>
      </c>
      <c r="I282">
        <v>10</v>
      </c>
    </row>
    <row r="283" spans="5:9" x14ac:dyDescent="0.35">
      <c r="E283" t="s">
        <v>3048</v>
      </c>
      <c r="F283" t="s">
        <v>3049</v>
      </c>
      <c r="G283">
        <v>0.01</v>
      </c>
    </row>
    <row r="284" spans="5:9" x14ac:dyDescent="0.35">
      <c r="E284" t="s">
        <v>3050</v>
      </c>
      <c r="F284" t="s">
        <v>3051</v>
      </c>
    </row>
    <row r="285" spans="5:9" x14ac:dyDescent="0.35">
      <c r="E285" t="s">
        <v>3052</v>
      </c>
      <c r="F285" t="s">
        <v>2715</v>
      </c>
      <c r="I285">
        <v>120</v>
      </c>
    </row>
    <row r="286" spans="5:9" x14ac:dyDescent="0.35">
      <c r="E286" t="s">
        <v>3053</v>
      </c>
      <c r="F286" t="s">
        <v>3054</v>
      </c>
      <c r="I286">
        <v>80</v>
      </c>
    </row>
    <row r="287" spans="5:9" x14ac:dyDescent="0.35">
      <c r="E287" t="s">
        <v>3055</v>
      </c>
      <c r="F287" t="s">
        <v>3056</v>
      </c>
      <c r="I287">
        <v>14</v>
      </c>
    </row>
    <row r="288" spans="5:9" x14ac:dyDescent="0.35">
      <c r="E288" t="s">
        <v>3057</v>
      </c>
      <c r="F288" t="s">
        <v>3058</v>
      </c>
      <c r="G288">
        <v>1.4999999999999999E-2</v>
      </c>
    </row>
    <row r="289" spans="5:9" x14ac:dyDescent="0.35">
      <c r="E289" t="s">
        <v>3059</v>
      </c>
      <c r="F289" t="s">
        <v>3060</v>
      </c>
      <c r="I289">
        <v>30</v>
      </c>
    </row>
    <row r="290" spans="5:9" x14ac:dyDescent="0.35">
      <c r="E290" t="s">
        <v>3061</v>
      </c>
      <c r="F290" t="s">
        <v>3062</v>
      </c>
      <c r="I290">
        <v>45</v>
      </c>
    </row>
    <row r="291" spans="5:9" x14ac:dyDescent="0.35">
      <c r="E291" t="s">
        <v>3063</v>
      </c>
      <c r="F291" t="s">
        <v>3064</v>
      </c>
      <c r="I291">
        <v>60</v>
      </c>
    </row>
    <row r="292" spans="5:9" x14ac:dyDescent="0.35">
      <c r="E292" t="s">
        <v>3065</v>
      </c>
      <c r="F292" t="s">
        <v>3066</v>
      </c>
    </row>
    <row r="293" spans="5:9" x14ac:dyDescent="0.35">
      <c r="E293" t="s">
        <v>3067</v>
      </c>
      <c r="F293" t="s">
        <v>3068</v>
      </c>
      <c r="G293">
        <v>0.02</v>
      </c>
    </row>
    <row r="294" spans="5:9" x14ac:dyDescent="0.35">
      <c r="E294" t="s">
        <v>3069</v>
      </c>
      <c r="F294" t="s">
        <v>3070</v>
      </c>
      <c r="G294">
        <v>0.02</v>
      </c>
    </row>
    <row r="295" spans="5:9" x14ac:dyDescent="0.35">
      <c r="E295" t="s">
        <v>3071</v>
      </c>
      <c r="F295" t="s">
        <v>3072</v>
      </c>
      <c r="G295">
        <v>5.0000000000000001E-3</v>
      </c>
    </row>
    <row r="296" spans="5:9" x14ac:dyDescent="0.35">
      <c r="E296" t="s">
        <v>3073</v>
      </c>
      <c r="F296" t="s">
        <v>3074</v>
      </c>
    </row>
    <row r="297" spans="5:9" x14ac:dyDescent="0.35">
      <c r="E297" t="s">
        <v>3075</v>
      </c>
      <c r="F297" t="s">
        <v>3076</v>
      </c>
      <c r="I297">
        <v>90</v>
      </c>
    </row>
    <row r="298" spans="5:9" x14ac:dyDescent="0.35">
      <c r="E298" t="s">
        <v>3077</v>
      </c>
      <c r="F298" t="s">
        <v>3078</v>
      </c>
      <c r="G298">
        <v>2.5000000000000001E-2</v>
      </c>
    </row>
    <row r="299" spans="5:9" x14ac:dyDescent="0.35">
      <c r="E299" t="s">
        <v>3079</v>
      </c>
      <c r="F299" t="s">
        <v>3080</v>
      </c>
      <c r="I299">
        <v>120</v>
      </c>
    </row>
    <row r="300" spans="5:9" x14ac:dyDescent="0.35">
      <c r="E300" t="s">
        <v>3081</v>
      </c>
      <c r="F300" t="s">
        <v>3082</v>
      </c>
      <c r="I300">
        <v>180</v>
      </c>
    </row>
    <row r="301" spans="5:9" x14ac:dyDescent="0.35">
      <c r="E301" t="s">
        <v>3083</v>
      </c>
      <c r="F301" t="s">
        <v>3084</v>
      </c>
    </row>
    <row r="302" spans="5:9" x14ac:dyDescent="0.35">
      <c r="E302" t="s">
        <v>3085</v>
      </c>
      <c r="F302" t="s">
        <v>3086</v>
      </c>
    </row>
    <row r="303" spans="5:9" x14ac:dyDescent="0.35">
      <c r="E303" t="s">
        <v>3087</v>
      </c>
      <c r="F303" t="s">
        <v>3088</v>
      </c>
      <c r="G303">
        <v>0.03</v>
      </c>
    </row>
    <row r="304" spans="5:9" x14ac:dyDescent="0.35">
      <c r="E304" t="s">
        <v>3089</v>
      </c>
      <c r="F304" t="s">
        <v>3090</v>
      </c>
      <c r="I304">
        <v>30</v>
      </c>
    </row>
    <row r="305" spans="5:9" x14ac:dyDescent="0.35">
      <c r="E305" t="s">
        <v>3091</v>
      </c>
      <c r="F305" t="s">
        <v>3092</v>
      </c>
      <c r="G305">
        <v>3.5000000000000003E-2</v>
      </c>
    </row>
    <row r="306" spans="5:9" x14ac:dyDescent="0.35">
      <c r="E306" t="s">
        <v>3093</v>
      </c>
      <c r="F306" t="s">
        <v>3094</v>
      </c>
      <c r="G306">
        <v>0.04</v>
      </c>
    </row>
    <row r="307" spans="5:9" x14ac:dyDescent="0.35">
      <c r="E307" t="s">
        <v>3095</v>
      </c>
      <c r="F307" t="s">
        <v>3096</v>
      </c>
      <c r="G307">
        <v>0.05</v>
      </c>
    </row>
    <row r="308" spans="5:9" x14ac:dyDescent="0.35">
      <c r="E308" t="s">
        <v>3097</v>
      </c>
      <c r="F308" t="s">
        <v>3098</v>
      </c>
    </row>
    <row r="309" spans="5:9" x14ac:dyDescent="0.35">
      <c r="E309" t="s">
        <v>3099</v>
      </c>
      <c r="F309" t="s">
        <v>3100</v>
      </c>
      <c r="G309">
        <v>0.06</v>
      </c>
    </row>
    <row r="310" spans="5:9" x14ac:dyDescent="0.35">
      <c r="E310" t="s">
        <v>3101</v>
      </c>
      <c r="F310" t="s">
        <v>3102</v>
      </c>
      <c r="I310">
        <v>60</v>
      </c>
    </row>
    <row r="311" spans="5:9" x14ac:dyDescent="0.35">
      <c r="E311" t="s">
        <v>3103</v>
      </c>
      <c r="F311" t="s">
        <v>3104</v>
      </c>
      <c r="G311">
        <v>7.0000000000000007E-2</v>
      </c>
    </row>
    <row r="312" spans="5:9" x14ac:dyDescent="0.35">
      <c r="E312" t="s">
        <v>3105</v>
      </c>
      <c r="F312" t="s">
        <v>3106</v>
      </c>
      <c r="I312">
        <v>75</v>
      </c>
    </row>
    <row r="313" spans="5:9" x14ac:dyDescent="0.35">
      <c r="E313" t="s">
        <v>3107</v>
      </c>
      <c r="F313" t="s">
        <v>3108</v>
      </c>
      <c r="I313">
        <v>180</v>
      </c>
    </row>
    <row r="314" spans="5:9" x14ac:dyDescent="0.35">
      <c r="E314" t="s">
        <v>3109</v>
      </c>
      <c r="F314" t="s">
        <v>3110</v>
      </c>
      <c r="I314">
        <v>90</v>
      </c>
    </row>
    <row r="315" spans="5:9" x14ac:dyDescent="0.35">
      <c r="E315" t="s">
        <v>3111</v>
      </c>
      <c r="F315" t="s">
        <v>3112</v>
      </c>
      <c r="H315">
        <v>29</v>
      </c>
      <c r="I315">
        <v>30</v>
      </c>
    </row>
    <row r="316" spans="5:9" x14ac:dyDescent="0.35">
      <c r="E316" t="s">
        <v>3113</v>
      </c>
      <c r="F316" t="s">
        <v>3114</v>
      </c>
      <c r="G316">
        <v>5.0000000000000001E-3</v>
      </c>
      <c r="H316">
        <v>8</v>
      </c>
      <c r="I316">
        <v>30</v>
      </c>
    </row>
    <row r="317" spans="5:9" x14ac:dyDescent="0.35">
      <c r="E317" t="s">
        <v>3115</v>
      </c>
      <c r="F317" t="s">
        <v>3116</v>
      </c>
      <c r="H317">
        <v>4</v>
      </c>
      <c r="I317">
        <v>5</v>
      </c>
    </row>
    <row r="318" spans="5:9" x14ac:dyDescent="0.35">
      <c r="E318" t="s">
        <v>3117</v>
      </c>
      <c r="F318" t="s">
        <v>3118</v>
      </c>
      <c r="G318">
        <v>0.04</v>
      </c>
      <c r="H318">
        <v>65</v>
      </c>
      <c r="I318">
        <v>90</v>
      </c>
    </row>
    <row r="319" spans="5:9" x14ac:dyDescent="0.35">
      <c r="E319" t="s">
        <v>3119</v>
      </c>
      <c r="F319" t="s">
        <v>3120</v>
      </c>
      <c r="G319">
        <v>0.03</v>
      </c>
      <c r="H319">
        <v>20</v>
      </c>
      <c r="I319">
        <v>21</v>
      </c>
    </row>
    <row r="320" spans="5:9" x14ac:dyDescent="0.35">
      <c r="E320" t="s">
        <v>3121</v>
      </c>
      <c r="F320" t="s">
        <v>3122</v>
      </c>
      <c r="G320">
        <v>0.04</v>
      </c>
      <c r="H320">
        <v>90</v>
      </c>
      <c r="I320">
        <v>100</v>
      </c>
    </row>
    <row r="321" spans="5:9" x14ac:dyDescent="0.35">
      <c r="E321" t="s">
        <v>3123</v>
      </c>
      <c r="F321" t="s">
        <v>3124</v>
      </c>
      <c r="G321">
        <v>0.03</v>
      </c>
      <c r="H321">
        <v>130</v>
      </c>
      <c r="I321">
        <v>160</v>
      </c>
    </row>
    <row r="322" spans="5:9" x14ac:dyDescent="0.35">
      <c r="E322" t="s">
        <v>3125</v>
      </c>
      <c r="F322" t="s">
        <v>3126</v>
      </c>
      <c r="G322">
        <v>0.03</v>
      </c>
      <c r="H322">
        <v>70</v>
      </c>
      <c r="I322">
        <v>90</v>
      </c>
    </row>
    <row r="323" spans="5:9" x14ac:dyDescent="0.35">
      <c r="E323" t="s">
        <v>3127</v>
      </c>
      <c r="F323" t="s">
        <v>3128</v>
      </c>
      <c r="G323">
        <v>0.03</v>
      </c>
      <c r="H323">
        <v>100</v>
      </c>
      <c r="I323">
        <v>120</v>
      </c>
    </row>
    <row r="324" spans="5:9" x14ac:dyDescent="0.35">
      <c r="E324" t="s">
        <v>3129</v>
      </c>
      <c r="F324" t="s">
        <v>3130</v>
      </c>
      <c r="G324">
        <v>0.03</v>
      </c>
      <c r="H324">
        <v>51</v>
      </c>
      <c r="I324">
        <v>60</v>
      </c>
    </row>
    <row r="325" spans="5:9" x14ac:dyDescent="0.35">
      <c r="E325" t="s">
        <v>3131</v>
      </c>
      <c r="F325" t="s">
        <v>3132</v>
      </c>
      <c r="G325">
        <v>0.03</v>
      </c>
      <c r="H325">
        <v>40</v>
      </c>
      <c r="I325">
        <v>60</v>
      </c>
    </row>
    <row r="326" spans="5:9" x14ac:dyDescent="0.35">
      <c r="E326" t="s">
        <v>3133</v>
      </c>
      <c r="F326" t="s">
        <v>3134</v>
      </c>
      <c r="G326">
        <v>0.03</v>
      </c>
      <c r="H326">
        <v>130</v>
      </c>
      <c r="I326">
        <v>150</v>
      </c>
    </row>
    <row r="327" spans="5:9" x14ac:dyDescent="0.35">
      <c r="E327" t="s">
        <v>3135</v>
      </c>
      <c r="F327" t="s">
        <v>3136</v>
      </c>
      <c r="G327">
        <v>0.03</v>
      </c>
      <c r="H327">
        <v>115</v>
      </c>
      <c r="I327">
        <v>135</v>
      </c>
    </row>
    <row r="328" spans="5:9" x14ac:dyDescent="0.35">
      <c r="E328" t="s">
        <v>3137</v>
      </c>
      <c r="F328" t="s">
        <v>3138</v>
      </c>
      <c r="G328">
        <v>0.02</v>
      </c>
      <c r="H328">
        <v>10</v>
      </c>
      <c r="I328">
        <v>30</v>
      </c>
    </row>
    <row r="329" spans="5:9" x14ac:dyDescent="0.35">
      <c r="E329" t="s">
        <v>3139</v>
      </c>
      <c r="F329" t="s">
        <v>3140</v>
      </c>
      <c r="G329">
        <v>0.03</v>
      </c>
      <c r="H329">
        <v>14</v>
      </c>
      <c r="I329">
        <v>30</v>
      </c>
    </row>
    <row r="330" spans="5:9" x14ac:dyDescent="0.35">
      <c r="E330" t="s">
        <v>2546</v>
      </c>
      <c r="F330" t="s">
        <v>3141</v>
      </c>
      <c r="H330">
        <v>20</v>
      </c>
      <c r="I330">
        <v>21</v>
      </c>
    </row>
    <row r="331" spans="5:9" x14ac:dyDescent="0.35">
      <c r="E331" t="s">
        <v>3142</v>
      </c>
      <c r="F331" t="s">
        <v>3143</v>
      </c>
      <c r="G331">
        <v>0.02</v>
      </c>
      <c r="H331">
        <v>8</v>
      </c>
      <c r="I331">
        <v>30</v>
      </c>
    </row>
    <row r="332" spans="5:9" x14ac:dyDescent="0.35">
      <c r="E332" t="s">
        <v>3144</v>
      </c>
      <c r="F332" t="s">
        <v>3145</v>
      </c>
      <c r="G332">
        <v>0.02</v>
      </c>
      <c r="H332">
        <v>8</v>
      </c>
      <c r="I332">
        <v>8</v>
      </c>
    </row>
    <row r="333" spans="5:9" x14ac:dyDescent="0.35">
      <c r="E333" t="s">
        <v>3146</v>
      </c>
      <c r="F333" t="s">
        <v>3147</v>
      </c>
      <c r="G333">
        <v>0.02</v>
      </c>
      <c r="H333">
        <v>100</v>
      </c>
      <c r="I333">
        <v>120</v>
      </c>
    </row>
    <row r="334" spans="5:9" x14ac:dyDescent="0.35">
      <c r="E334" t="s">
        <v>3148</v>
      </c>
      <c r="F334" t="s">
        <v>3149</v>
      </c>
      <c r="H334">
        <v>90</v>
      </c>
      <c r="I334">
        <v>91</v>
      </c>
    </row>
    <row r="335" spans="5:9" x14ac:dyDescent="0.35">
      <c r="E335" t="s">
        <v>3150</v>
      </c>
      <c r="F335" t="s">
        <v>3151</v>
      </c>
      <c r="G335">
        <v>3.5999999999999997E-2</v>
      </c>
      <c r="H335">
        <v>60</v>
      </c>
      <c r="I335">
        <v>61</v>
      </c>
    </row>
    <row r="336" spans="5:9" x14ac:dyDescent="0.35">
      <c r="E336" t="s">
        <v>3152</v>
      </c>
      <c r="F336" s="68">
        <v>40770</v>
      </c>
    </row>
    <row r="337" spans="5:9" x14ac:dyDescent="0.35">
      <c r="E337" t="s">
        <v>3153</v>
      </c>
      <c r="F337" t="s">
        <v>3154</v>
      </c>
      <c r="G337">
        <v>0.04</v>
      </c>
      <c r="H337">
        <v>60</v>
      </c>
      <c r="I337">
        <v>61</v>
      </c>
    </row>
    <row r="338" spans="5:9" x14ac:dyDescent="0.35">
      <c r="E338" t="s">
        <v>3155</v>
      </c>
      <c r="F338" t="s">
        <v>3156</v>
      </c>
      <c r="G338">
        <v>0.03</v>
      </c>
      <c r="H338">
        <v>90</v>
      </c>
      <c r="I338">
        <v>91</v>
      </c>
    </row>
    <row r="339" spans="5:9" x14ac:dyDescent="0.35">
      <c r="E339" t="s">
        <v>3157</v>
      </c>
      <c r="F339" t="s">
        <v>3158</v>
      </c>
      <c r="G339">
        <v>0.03</v>
      </c>
      <c r="H339">
        <v>180</v>
      </c>
      <c r="I339">
        <v>180</v>
      </c>
    </row>
    <row r="340" spans="5:9" x14ac:dyDescent="0.35">
      <c r="E340" t="s">
        <v>3159</v>
      </c>
      <c r="F340" s="68">
        <v>41167</v>
      </c>
    </row>
    <row r="341" spans="5:9" x14ac:dyDescent="0.35">
      <c r="E341" t="s">
        <v>3160</v>
      </c>
      <c r="F341" t="s">
        <v>3161</v>
      </c>
      <c r="H341">
        <v>29</v>
      </c>
      <c r="I341">
        <v>30</v>
      </c>
    </row>
    <row r="342" spans="5:9" x14ac:dyDescent="0.35">
      <c r="E342" t="s">
        <v>3162</v>
      </c>
      <c r="F342" t="s">
        <v>3163</v>
      </c>
      <c r="G342">
        <v>0.03</v>
      </c>
      <c r="H342">
        <v>8</v>
      </c>
      <c r="I342">
        <v>30</v>
      </c>
    </row>
    <row r="343" spans="5:9" x14ac:dyDescent="0.35">
      <c r="E343" t="s">
        <v>3164</v>
      </c>
      <c r="F343" t="s">
        <v>3165</v>
      </c>
      <c r="H343">
        <v>30</v>
      </c>
      <c r="I343">
        <v>31</v>
      </c>
    </row>
    <row r="344" spans="5:9" x14ac:dyDescent="0.35">
      <c r="E344" t="s">
        <v>3166</v>
      </c>
      <c r="F344" s="68">
        <v>41532</v>
      </c>
    </row>
    <row r="345" spans="5:9" x14ac:dyDescent="0.35">
      <c r="E345" t="s">
        <v>3167</v>
      </c>
      <c r="F345" t="s">
        <v>3168</v>
      </c>
      <c r="G345">
        <v>0.03</v>
      </c>
      <c r="H345">
        <v>43</v>
      </c>
      <c r="I345">
        <v>50</v>
      </c>
    </row>
    <row r="346" spans="5:9" x14ac:dyDescent="0.35">
      <c r="E346" t="s">
        <v>3169</v>
      </c>
      <c r="F346" s="68">
        <v>41547</v>
      </c>
    </row>
    <row r="347" spans="5:9" x14ac:dyDescent="0.35">
      <c r="E347" t="s">
        <v>3170</v>
      </c>
      <c r="F347" t="s">
        <v>3171</v>
      </c>
    </row>
    <row r="348" spans="5:9" x14ac:dyDescent="0.35">
      <c r="E348" t="s">
        <v>3172</v>
      </c>
      <c r="F348" t="s">
        <v>3173</v>
      </c>
      <c r="G348">
        <v>0.03</v>
      </c>
    </row>
    <row r="349" spans="5:9" x14ac:dyDescent="0.35">
      <c r="E349" t="s">
        <v>3174</v>
      </c>
      <c r="F349" s="68">
        <v>40801</v>
      </c>
    </row>
    <row r="350" spans="5:9" x14ac:dyDescent="0.35">
      <c r="E350" t="s">
        <v>3175</v>
      </c>
      <c r="F350" s="68">
        <v>41897</v>
      </c>
    </row>
    <row r="351" spans="5:9" x14ac:dyDescent="0.35">
      <c r="E351" t="s">
        <v>3176</v>
      </c>
      <c r="F351" s="68">
        <v>42063</v>
      </c>
    </row>
    <row r="352" spans="5:9" x14ac:dyDescent="0.35">
      <c r="E352" t="s">
        <v>3177</v>
      </c>
      <c r="F352" t="s">
        <v>3178</v>
      </c>
    </row>
    <row r="353" spans="5:9" x14ac:dyDescent="0.35">
      <c r="E353" t="s">
        <v>3179</v>
      </c>
      <c r="F353" t="s">
        <v>3180</v>
      </c>
      <c r="G353">
        <v>0.03</v>
      </c>
      <c r="H353">
        <v>10</v>
      </c>
      <c r="I353">
        <v>30</v>
      </c>
    </row>
    <row r="354" spans="5:9" x14ac:dyDescent="0.35">
      <c r="E354" t="s">
        <v>3181</v>
      </c>
      <c r="F354" t="s">
        <v>3182</v>
      </c>
      <c r="G354">
        <v>0.05</v>
      </c>
    </row>
    <row r="355" spans="5:9" x14ac:dyDescent="0.35">
      <c r="E355" t="s">
        <v>3183</v>
      </c>
      <c r="F355" t="s">
        <v>3184</v>
      </c>
      <c r="G355">
        <v>0.03</v>
      </c>
      <c r="H355">
        <v>57</v>
      </c>
      <c r="I355">
        <v>57</v>
      </c>
    </row>
    <row r="356" spans="5:9" x14ac:dyDescent="0.35">
      <c r="E356" t="s">
        <v>3185</v>
      </c>
      <c r="F356" t="s">
        <v>3186</v>
      </c>
      <c r="G356">
        <v>3.5000000000000003E-2</v>
      </c>
      <c r="H356">
        <v>100</v>
      </c>
      <c r="I356">
        <v>30</v>
      </c>
    </row>
    <row r="357" spans="5:9" x14ac:dyDescent="0.35">
      <c r="E357" t="s">
        <v>3187</v>
      </c>
      <c r="F357" t="s">
        <v>3188</v>
      </c>
      <c r="I357">
        <v>65</v>
      </c>
    </row>
    <row r="358" spans="5:9" x14ac:dyDescent="0.35">
      <c r="E358" t="s">
        <v>3189</v>
      </c>
      <c r="F358" t="s">
        <v>3190</v>
      </c>
      <c r="G358">
        <v>0.04</v>
      </c>
      <c r="H358">
        <v>3</v>
      </c>
      <c r="I358">
        <v>30</v>
      </c>
    </row>
    <row r="359" spans="5:9" x14ac:dyDescent="0.35">
      <c r="E359" t="s">
        <v>3191</v>
      </c>
      <c r="F359" t="s">
        <v>3192</v>
      </c>
      <c r="I359">
        <v>75</v>
      </c>
    </row>
    <row r="360" spans="5:9" x14ac:dyDescent="0.35">
      <c r="E360" t="s">
        <v>3193</v>
      </c>
      <c r="F360" t="s">
        <v>3194</v>
      </c>
      <c r="I360">
        <v>10</v>
      </c>
    </row>
    <row r="361" spans="5:9" x14ac:dyDescent="0.35">
      <c r="E361" t="s">
        <v>3195</v>
      </c>
      <c r="F361" t="s">
        <v>3196</v>
      </c>
      <c r="I361">
        <v>85</v>
      </c>
    </row>
    <row r="362" spans="5:9" x14ac:dyDescent="0.35">
      <c r="E362" t="s">
        <v>3197</v>
      </c>
      <c r="F362" s="68">
        <v>40816</v>
      </c>
    </row>
    <row r="363" spans="5:9" x14ac:dyDescent="0.35">
      <c r="E363" t="s">
        <v>3198</v>
      </c>
      <c r="F363" t="s">
        <v>3199</v>
      </c>
      <c r="H363">
        <v>90</v>
      </c>
      <c r="I363">
        <v>91</v>
      </c>
    </row>
    <row r="364" spans="5:9" x14ac:dyDescent="0.35">
      <c r="E364" t="s">
        <v>3200</v>
      </c>
      <c r="F364" t="s">
        <v>3201</v>
      </c>
      <c r="G364">
        <v>0.03</v>
      </c>
      <c r="H364">
        <v>10</v>
      </c>
      <c r="I364">
        <v>30</v>
      </c>
    </row>
    <row r="365" spans="5:9" x14ac:dyDescent="0.35">
      <c r="E365" t="s">
        <v>3202</v>
      </c>
      <c r="F365" t="s">
        <v>3203</v>
      </c>
      <c r="G365">
        <v>0.04</v>
      </c>
      <c r="H365">
        <v>10</v>
      </c>
      <c r="I365">
        <v>30</v>
      </c>
    </row>
    <row r="366" spans="5:9" x14ac:dyDescent="0.35">
      <c r="E366" t="s">
        <v>3204</v>
      </c>
      <c r="F366" t="s">
        <v>3205</v>
      </c>
      <c r="G366">
        <v>3.4500000000000003E-2</v>
      </c>
      <c r="H366">
        <v>10</v>
      </c>
      <c r="I366">
        <v>30</v>
      </c>
    </row>
    <row r="367" spans="5:9" x14ac:dyDescent="0.35">
      <c r="E367" t="s">
        <v>3206</v>
      </c>
      <c r="F367" t="s">
        <v>3207</v>
      </c>
      <c r="G367">
        <v>0.03</v>
      </c>
      <c r="H367">
        <v>8</v>
      </c>
      <c r="I367">
        <v>30</v>
      </c>
    </row>
    <row r="368" spans="5:9" x14ac:dyDescent="0.35">
      <c r="E368" t="s">
        <v>3208</v>
      </c>
      <c r="F368" t="s">
        <v>3209</v>
      </c>
      <c r="G368">
        <v>0.03</v>
      </c>
      <c r="H368">
        <v>8</v>
      </c>
      <c r="I368">
        <v>14</v>
      </c>
    </row>
    <row r="369" spans="5:9" x14ac:dyDescent="0.35">
      <c r="E369" t="s">
        <v>3210</v>
      </c>
      <c r="F369" t="s">
        <v>3211</v>
      </c>
      <c r="G369">
        <v>0.03</v>
      </c>
      <c r="H369">
        <v>80</v>
      </c>
      <c r="I369">
        <v>81</v>
      </c>
    </row>
    <row r="370" spans="5:9" x14ac:dyDescent="0.35">
      <c r="E370" t="s">
        <v>3212</v>
      </c>
      <c r="F370" t="s">
        <v>3213</v>
      </c>
      <c r="G370">
        <v>0.03</v>
      </c>
      <c r="H370">
        <v>75</v>
      </c>
      <c r="I370">
        <v>76</v>
      </c>
    </row>
    <row r="371" spans="5:9" x14ac:dyDescent="0.35">
      <c r="E371" t="s">
        <v>3214</v>
      </c>
      <c r="F371" t="s">
        <v>3215</v>
      </c>
      <c r="G371">
        <v>0.03</v>
      </c>
      <c r="H371">
        <v>10</v>
      </c>
      <c r="I371">
        <v>24</v>
      </c>
    </row>
    <row r="372" spans="5:9" x14ac:dyDescent="0.35">
      <c r="E372" t="s">
        <v>3216</v>
      </c>
      <c r="F372" t="s">
        <v>3217</v>
      </c>
      <c r="G372">
        <v>0.03</v>
      </c>
      <c r="H372">
        <v>10</v>
      </c>
      <c r="I372">
        <v>60</v>
      </c>
    </row>
    <row r="373" spans="5:9" x14ac:dyDescent="0.35">
      <c r="E373" t="s">
        <v>3218</v>
      </c>
      <c r="F373" t="s">
        <v>3219</v>
      </c>
      <c r="G373">
        <v>0.03</v>
      </c>
      <c r="H373">
        <v>12</v>
      </c>
      <c r="I373">
        <v>30</v>
      </c>
    </row>
    <row r="374" spans="5:9" x14ac:dyDescent="0.35">
      <c r="E374" t="s">
        <v>3220</v>
      </c>
      <c r="F374" t="s">
        <v>3221</v>
      </c>
      <c r="G374">
        <v>0.03</v>
      </c>
      <c r="H374">
        <v>14</v>
      </c>
      <c r="I374">
        <v>30</v>
      </c>
    </row>
    <row r="375" spans="5:9" x14ac:dyDescent="0.35">
      <c r="E375" t="s">
        <v>3222</v>
      </c>
      <c r="F375" t="s">
        <v>3223</v>
      </c>
      <c r="G375">
        <v>0.03</v>
      </c>
      <c r="H375">
        <v>15</v>
      </c>
      <c r="I375">
        <v>30</v>
      </c>
    </row>
    <row r="376" spans="5:9" x14ac:dyDescent="0.35">
      <c r="E376" t="s">
        <v>3224</v>
      </c>
      <c r="F376" t="s">
        <v>3225</v>
      </c>
      <c r="G376">
        <v>0.03</v>
      </c>
      <c r="H376">
        <v>21</v>
      </c>
      <c r="I376">
        <v>30</v>
      </c>
    </row>
    <row r="377" spans="5:9" x14ac:dyDescent="0.35">
      <c r="E377" t="s">
        <v>3226</v>
      </c>
      <c r="F377" t="s">
        <v>3227</v>
      </c>
      <c r="G377">
        <v>0.03</v>
      </c>
      <c r="H377">
        <v>18</v>
      </c>
      <c r="I377">
        <v>30</v>
      </c>
    </row>
    <row r="378" spans="5:9" x14ac:dyDescent="0.35">
      <c r="E378" t="s">
        <v>3228</v>
      </c>
      <c r="F378" t="s">
        <v>3229</v>
      </c>
      <c r="G378">
        <v>0.03</v>
      </c>
      <c r="H378">
        <v>28</v>
      </c>
      <c r="I378">
        <v>30</v>
      </c>
    </row>
    <row r="379" spans="5:9" x14ac:dyDescent="0.35">
      <c r="E379" t="s">
        <v>3230</v>
      </c>
      <c r="F379" t="s">
        <v>3231</v>
      </c>
      <c r="G379">
        <v>0.03</v>
      </c>
      <c r="H379">
        <v>28</v>
      </c>
      <c r="I379">
        <v>35</v>
      </c>
    </row>
    <row r="380" spans="5:9" x14ac:dyDescent="0.35">
      <c r="E380" t="s">
        <v>3232</v>
      </c>
      <c r="F380" t="s">
        <v>3233</v>
      </c>
      <c r="G380">
        <v>0.03</v>
      </c>
      <c r="H380">
        <v>30</v>
      </c>
      <c r="I380">
        <v>30</v>
      </c>
    </row>
    <row r="381" spans="5:9" x14ac:dyDescent="0.35">
      <c r="E381" t="s">
        <v>3234</v>
      </c>
      <c r="F381" t="s">
        <v>3235</v>
      </c>
      <c r="G381">
        <v>0.03</v>
      </c>
      <c r="H381">
        <v>30</v>
      </c>
      <c r="I381">
        <v>60</v>
      </c>
    </row>
    <row r="382" spans="5:9" x14ac:dyDescent="0.35">
      <c r="E382" t="s">
        <v>3236</v>
      </c>
      <c r="F382" t="s">
        <v>3237</v>
      </c>
      <c r="G382">
        <v>0.03</v>
      </c>
      <c r="H382">
        <v>30</v>
      </c>
      <c r="I382">
        <v>40</v>
      </c>
    </row>
    <row r="383" spans="5:9" x14ac:dyDescent="0.35">
      <c r="E383" t="s">
        <v>3238</v>
      </c>
      <c r="F383" t="s">
        <v>3239</v>
      </c>
      <c r="G383">
        <v>0.03</v>
      </c>
      <c r="H383">
        <v>50</v>
      </c>
      <c r="I383">
        <v>60</v>
      </c>
    </row>
    <row r="384" spans="5:9" x14ac:dyDescent="0.35">
      <c r="E384" t="s">
        <v>3240</v>
      </c>
      <c r="F384" t="s">
        <v>3241</v>
      </c>
      <c r="G384">
        <v>0.03</v>
      </c>
      <c r="H384">
        <v>60</v>
      </c>
      <c r="I384">
        <v>60</v>
      </c>
    </row>
    <row r="385" spans="5:9" x14ac:dyDescent="0.35">
      <c r="E385" t="s">
        <v>3242</v>
      </c>
      <c r="F385" t="s">
        <v>3243</v>
      </c>
      <c r="G385">
        <v>0.03</v>
      </c>
      <c r="H385">
        <v>40</v>
      </c>
      <c r="I385">
        <v>50</v>
      </c>
    </row>
    <row r="386" spans="5:9" x14ac:dyDescent="0.35">
      <c r="E386" t="s">
        <v>3244</v>
      </c>
      <c r="F386" t="s">
        <v>3245</v>
      </c>
      <c r="G386">
        <v>0.03</v>
      </c>
      <c r="H386">
        <v>60</v>
      </c>
      <c r="I386">
        <v>90</v>
      </c>
    </row>
    <row r="387" spans="5:9" x14ac:dyDescent="0.35">
      <c r="E387" t="s">
        <v>3246</v>
      </c>
      <c r="F387" t="s">
        <v>3247</v>
      </c>
      <c r="G387">
        <v>0.03</v>
      </c>
      <c r="H387">
        <v>53</v>
      </c>
      <c r="I387">
        <v>53</v>
      </c>
    </row>
    <row r="388" spans="5:9" x14ac:dyDescent="0.35">
      <c r="E388" t="s">
        <v>3248</v>
      </c>
      <c r="F388" t="s">
        <v>3249</v>
      </c>
      <c r="G388">
        <v>0.03</v>
      </c>
      <c r="H388">
        <v>38</v>
      </c>
      <c r="I388">
        <v>38</v>
      </c>
    </row>
    <row r="389" spans="5:9" x14ac:dyDescent="0.35">
      <c r="E389" t="s">
        <v>3250</v>
      </c>
      <c r="F389" t="s">
        <v>3251</v>
      </c>
      <c r="G389">
        <v>0.03</v>
      </c>
      <c r="H389">
        <v>95</v>
      </c>
      <c r="I389">
        <v>95</v>
      </c>
    </row>
    <row r="390" spans="5:9" x14ac:dyDescent="0.35">
      <c r="E390" t="s">
        <v>3252</v>
      </c>
      <c r="F390" t="s">
        <v>3253</v>
      </c>
      <c r="G390">
        <v>0.03</v>
      </c>
      <c r="H390">
        <v>5</v>
      </c>
      <c r="I390">
        <v>30</v>
      </c>
    </row>
    <row r="391" spans="5:9" x14ac:dyDescent="0.35">
      <c r="E391" t="s">
        <v>3254</v>
      </c>
      <c r="F391" t="s">
        <v>3255</v>
      </c>
      <c r="G391">
        <v>0.03</v>
      </c>
      <c r="H391">
        <v>32</v>
      </c>
      <c r="I391">
        <v>32</v>
      </c>
    </row>
    <row r="392" spans="5:9" x14ac:dyDescent="0.35">
      <c r="E392" t="s">
        <v>3256</v>
      </c>
      <c r="F392" t="s">
        <v>3249</v>
      </c>
      <c r="G392">
        <v>0.03</v>
      </c>
      <c r="H392">
        <v>38</v>
      </c>
      <c r="I392">
        <v>38</v>
      </c>
    </row>
    <row r="393" spans="5:9" x14ac:dyDescent="0.35">
      <c r="E393" t="s">
        <v>3257</v>
      </c>
      <c r="F393" t="s">
        <v>3258</v>
      </c>
      <c r="G393">
        <v>0.02</v>
      </c>
      <c r="H393">
        <v>10</v>
      </c>
      <c r="I393">
        <v>30</v>
      </c>
    </row>
    <row r="394" spans="5:9" x14ac:dyDescent="0.35">
      <c r="E394" t="s">
        <v>3259</v>
      </c>
      <c r="F394" t="s">
        <v>3260</v>
      </c>
      <c r="G394">
        <v>0.02</v>
      </c>
      <c r="H394">
        <v>13</v>
      </c>
      <c r="I394">
        <v>30</v>
      </c>
    </row>
    <row r="395" spans="5:9" x14ac:dyDescent="0.35">
      <c r="E395" t="s">
        <v>3261</v>
      </c>
      <c r="F395" t="s">
        <v>3262</v>
      </c>
      <c r="G395">
        <v>0.02</v>
      </c>
      <c r="H395">
        <v>7</v>
      </c>
      <c r="I395">
        <v>30</v>
      </c>
    </row>
    <row r="396" spans="5:9" x14ac:dyDescent="0.35">
      <c r="E396" t="s">
        <v>3263</v>
      </c>
      <c r="F396" t="s">
        <v>3264</v>
      </c>
      <c r="G396">
        <v>0.02</v>
      </c>
      <c r="H396">
        <v>10</v>
      </c>
      <c r="I396">
        <v>20</v>
      </c>
    </row>
    <row r="397" spans="5:9" x14ac:dyDescent="0.35">
      <c r="E397" t="s">
        <v>3265</v>
      </c>
      <c r="F397" t="s">
        <v>3266</v>
      </c>
      <c r="G397">
        <v>0.02</v>
      </c>
      <c r="H397">
        <v>30</v>
      </c>
      <c r="I397">
        <v>60</v>
      </c>
    </row>
    <row r="398" spans="5:9" x14ac:dyDescent="0.35">
      <c r="E398" t="s">
        <v>3267</v>
      </c>
      <c r="F398" t="s">
        <v>3268</v>
      </c>
      <c r="G398">
        <v>0.02</v>
      </c>
      <c r="H398">
        <v>8</v>
      </c>
      <c r="I398">
        <v>14</v>
      </c>
    </row>
    <row r="399" spans="5:9" x14ac:dyDescent="0.35">
      <c r="E399" t="s">
        <v>3269</v>
      </c>
      <c r="F399" t="s">
        <v>3270</v>
      </c>
      <c r="G399">
        <v>0.02</v>
      </c>
      <c r="H399">
        <v>14</v>
      </c>
      <c r="I399">
        <v>21</v>
      </c>
    </row>
    <row r="400" spans="5:9" x14ac:dyDescent="0.35">
      <c r="E400" t="s">
        <v>3271</v>
      </c>
      <c r="F400" t="s">
        <v>3272</v>
      </c>
      <c r="G400">
        <v>0.02</v>
      </c>
      <c r="H400">
        <v>8</v>
      </c>
      <c r="I400">
        <v>30</v>
      </c>
    </row>
    <row r="401" spans="5:9" x14ac:dyDescent="0.35">
      <c r="E401" t="s">
        <v>3273</v>
      </c>
      <c r="F401" t="s">
        <v>3274</v>
      </c>
      <c r="G401">
        <v>0.02</v>
      </c>
      <c r="H401">
        <v>10</v>
      </c>
      <c r="I401">
        <v>60</v>
      </c>
    </row>
    <row r="402" spans="5:9" x14ac:dyDescent="0.35">
      <c r="E402" t="s">
        <v>3275</v>
      </c>
      <c r="F402" t="s">
        <v>3276</v>
      </c>
      <c r="G402">
        <v>0.02</v>
      </c>
      <c r="H402">
        <v>30</v>
      </c>
      <c r="I402">
        <v>30</v>
      </c>
    </row>
    <row r="403" spans="5:9" x14ac:dyDescent="0.35">
      <c r="E403" t="s">
        <v>3277</v>
      </c>
      <c r="F403" t="s">
        <v>3278</v>
      </c>
      <c r="H403">
        <v>6</v>
      </c>
      <c r="I403">
        <v>7</v>
      </c>
    </row>
    <row r="404" spans="5:9" x14ac:dyDescent="0.35">
      <c r="E404" t="s">
        <v>3279</v>
      </c>
      <c r="F404" t="s">
        <v>3280</v>
      </c>
      <c r="H404">
        <v>13</v>
      </c>
      <c r="I404">
        <v>14</v>
      </c>
    </row>
    <row r="405" spans="5:9" x14ac:dyDescent="0.35">
      <c r="E405" t="s">
        <v>3281</v>
      </c>
      <c r="F405" t="s">
        <v>3282</v>
      </c>
      <c r="G405">
        <v>0.02</v>
      </c>
      <c r="H405">
        <v>7</v>
      </c>
      <c r="I405">
        <v>14</v>
      </c>
    </row>
    <row r="406" spans="5:9" x14ac:dyDescent="0.35">
      <c r="E406" t="s">
        <v>3283</v>
      </c>
      <c r="F406" t="s">
        <v>3284</v>
      </c>
      <c r="H406">
        <v>20</v>
      </c>
      <c r="I406">
        <v>21</v>
      </c>
    </row>
    <row r="407" spans="5:9" x14ac:dyDescent="0.35">
      <c r="E407" t="s">
        <v>3285</v>
      </c>
      <c r="F407" t="s">
        <v>3286</v>
      </c>
      <c r="H407">
        <v>44</v>
      </c>
      <c r="I407">
        <v>45</v>
      </c>
    </row>
    <row r="408" spans="5:9" x14ac:dyDescent="0.35">
      <c r="E408" t="s">
        <v>3287</v>
      </c>
      <c r="F408" t="s">
        <v>3288</v>
      </c>
      <c r="H408">
        <v>9</v>
      </c>
      <c r="I408">
        <v>10</v>
      </c>
    </row>
    <row r="409" spans="5:9" x14ac:dyDescent="0.35">
      <c r="E409" t="s">
        <v>3289</v>
      </c>
      <c r="F409" t="s">
        <v>3290</v>
      </c>
      <c r="H409">
        <v>39</v>
      </c>
      <c r="I409">
        <v>40</v>
      </c>
    </row>
    <row r="410" spans="5:9" x14ac:dyDescent="0.35">
      <c r="E410" t="s">
        <v>3291</v>
      </c>
      <c r="F410" t="s">
        <v>3292</v>
      </c>
      <c r="I410">
        <v>33</v>
      </c>
    </row>
    <row r="411" spans="5:9" x14ac:dyDescent="0.35">
      <c r="E411" t="s">
        <v>3293</v>
      </c>
      <c r="F411" t="s">
        <v>3294</v>
      </c>
      <c r="I411">
        <v>50</v>
      </c>
    </row>
    <row r="412" spans="5:9" x14ac:dyDescent="0.35">
      <c r="E412" t="s">
        <v>3295</v>
      </c>
      <c r="F412" t="s">
        <v>3296</v>
      </c>
      <c r="G412">
        <v>0.04</v>
      </c>
      <c r="H412">
        <v>5</v>
      </c>
      <c r="I412">
        <v>30</v>
      </c>
    </row>
    <row r="413" spans="5:9" x14ac:dyDescent="0.35">
      <c r="E413" t="s">
        <v>3297</v>
      </c>
      <c r="F413" t="s">
        <v>3298</v>
      </c>
      <c r="G413">
        <v>0.04</v>
      </c>
      <c r="H413">
        <v>7</v>
      </c>
      <c r="I413">
        <v>30</v>
      </c>
    </row>
    <row r="414" spans="5:9" x14ac:dyDescent="0.35">
      <c r="E414" t="s">
        <v>3299</v>
      </c>
      <c r="F414" t="s">
        <v>3300</v>
      </c>
      <c r="G414">
        <v>0.04</v>
      </c>
      <c r="H414">
        <v>30</v>
      </c>
      <c r="I414">
        <v>40</v>
      </c>
    </row>
    <row r="415" spans="5:9" x14ac:dyDescent="0.35">
      <c r="E415" t="s">
        <v>3301</v>
      </c>
      <c r="F415" t="s">
        <v>3302</v>
      </c>
      <c r="G415">
        <v>0.04</v>
      </c>
      <c r="H415">
        <v>40</v>
      </c>
      <c r="I415">
        <v>50</v>
      </c>
    </row>
    <row r="416" spans="5:9" x14ac:dyDescent="0.35">
      <c r="E416" t="s">
        <v>3303</v>
      </c>
      <c r="F416" t="s">
        <v>3304</v>
      </c>
      <c r="G416">
        <v>0.04</v>
      </c>
      <c r="H416">
        <v>45</v>
      </c>
      <c r="I416">
        <v>60</v>
      </c>
    </row>
    <row r="417" spans="5:9" x14ac:dyDescent="0.35">
      <c r="E417" t="s">
        <v>3305</v>
      </c>
      <c r="F417" t="s">
        <v>3306</v>
      </c>
      <c r="G417">
        <v>0.04</v>
      </c>
      <c r="H417">
        <v>80</v>
      </c>
      <c r="I417">
        <v>90</v>
      </c>
    </row>
    <row r="418" spans="5:9" x14ac:dyDescent="0.35">
      <c r="E418" t="s">
        <v>3307</v>
      </c>
      <c r="F418" t="s">
        <v>3308</v>
      </c>
      <c r="H418">
        <v>79</v>
      </c>
      <c r="I418">
        <v>80</v>
      </c>
    </row>
    <row r="419" spans="5:9" x14ac:dyDescent="0.35">
      <c r="E419" t="s">
        <v>3309</v>
      </c>
      <c r="F419" t="s">
        <v>3192</v>
      </c>
      <c r="H419">
        <v>74</v>
      </c>
      <c r="I419">
        <v>75</v>
      </c>
    </row>
    <row r="420" spans="5:9" x14ac:dyDescent="0.35">
      <c r="E420" t="s">
        <v>3310</v>
      </c>
      <c r="F420" t="s">
        <v>3311</v>
      </c>
      <c r="G420">
        <v>0.05</v>
      </c>
      <c r="H420">
        <v>10</v>
      </c>
      <c r="I420">
        <v>30</v>
      </c>
    </row>
    <row r="421" spans="5:9" x14ac:dyDescent="0.35">
      <c r="E421" t="s">
        <v>3312</v>
      </c>
      <c r="F421" t="s">
        <v>3313</v>
      </c>
      <c r="G421">
        <v>0.05</v>
      </c>
      <c r="H421">
        <v>60</v>
      </c>
      <c r="I421">
        <v>60</v>
      </c>
    </row>
    <row r="422" spans="5:9" x14ac:dyDescent="0.35">
      <c r="E422" t="s">
        <v>3314</v>
      </c>
      <c r="F422" t="s">
        <v>3315</v>
      </c>
      <c r="G422">
        <v>4.2999999999999997E-2</v>
      </c>
      <c r="H422">
        <v>40</v>
      </c>
      <c r="I422">
        <v>50</v>
      </c>
    </row>
    <row r="423" spans="5:9" x14ac:dyDescent="0.35">
      <c r="E423" t="s">
        <v>3316</v>
      </c>
      <c r="F423" t="s">
        <v>3317</v>
      </c>
      <c r="H423">
        <v>29</v>
      </c>
      <c r="I423">
        <v>30</v>
      </c>
    </row>
    <row r="424" spans="5:9" x14ac:dyDescent="0.35">
      <c r="E424" t="s">
        <v>3318</v>
      </c>
      <c r="F424" t="s">
        <v>3319</v>
      </c>
      <c r="H424">
        <v>59</v>
      </c>
      <c r="I424">
        <v>60</v>
      </c>
    </row>
    <row r="425" spans="5:9" x14ac:dyDescent="0.35">
      <c r="E425" t="s">
        <v>3320</v>
      </c>
      <c r="F425" t="s">
        <v>3321</v>
      </c>
      <c r="H425">
        <v>89</v>
      </c>
      <c r="I425">
        <v>90</v>
      </c>
    </row>
    <row r="426" spans="5:9" x14ac:dyDescent="0.35">
      <c r="E426" t="s">
        <v>3322</v>
      </c>
      <c r="F426" t="s">
        <v>3323</v>
      </c>
      <c r="H426">
        <v>99</v>
      </c>
      <c r="I426">
        <v>100</v>
      </c>
    </row>
    <row r="427" spans="5:9" x14ac:dyDescent="0.35">
      <c r="E427" t="s">
        <v>3324</v>
      </c>
      <c r="F427" t="s">
        <v>3325</v>
      </c>
      <c r="H427">
        <v>89</v>
      </c>
      <c r="I427">
        <v>90</v>
      </c>
    </row>
    <row r="428" spans="5:9" x14ac:dyDescent="0.35">
      <c r="E428" t="s">
        <v>3326</v>
      </c>
      <c r="F428" t="s">
        <v>3327</v>
      </c>
      <c r="H428">
        <v>74</v>
      </c>
      <c r="I428">
        <v>90</v>
      </c>
    </row>
    <row r="429" spans="5:9" x14ac:dyDescent="0.35">
      <c r="E429" t="s">
        <v>3328</v>
      </c>
      <c r="F429" t="s">
        <v>3329</v>
      </c>
      <c r="G429">
        <v>0.03</v>
      </c>
      <c r="H429">
        <v>70</v>
      </c>
      <c r="I429">
        <v>90</v>
      </c>
    </row>
    <row r="430" spans="5:9" x14ac:dyDescent="0.35">
      <c r="E430" t="s">
        <v>3330</v>
      </c>
      <c r="F430" t="s">
        <v>3331</v>
      </c>
      <c r="G430">
        <v>0.03</v>
      </c>
      <c r="H430">
        <v>72</v>
      </c>
      <c r="I430">
        <v>90</v>
      </c>
    </row>
    <row r="431" spans="5:9" x14ac:dyDescent="0.35">
      <c r="E431" t="s">
        <v>3332</v>
      </c>
      <c r="F431" t="s">
        <v>3333</v>
      </c>
      <c r="G431">
        <v>0.03</v>
      </c>
      <c r="H431">
        <v>74</v>
      </c>
      <c r="I431">
        <v>90</v>
      </c>
    </row>
    <row r="432" spans="5:9" x14ac:dyDescent="0.35">
      <c r="E432" t="s">
        <v>3334</v>
      </c>
      <c r="F432" t="s">
        <v>3335</v>
      </c>
      <c r="H432">
        <v>60</v>
      </c>
      <c r="I432">
        <v>61</v>
      </c>
    </row>
    <row r="433" spans="5:9" x14ac:dyDescent="0.35">
      <c r="E433" t="s">
        <v>3336</v>
      </c>
      <c r="F433" t="s">
        <v>3337</v>
      </c>
      <c r="G433">
        <v>0.03</v>
      </c>
      <c r="H433">
        <v>100</v>
      </c>
      <c r="I433">
        <v>120</v>
      </c>
    </row>
    <row r="434" spans="5:9" x14ac:dyDescent="0.35">
      <c r="E434" t="s">
        <v>3338</v>
      </c>
      <c r="F434" t="s">
        <v>3339</v>
      </c>
      <c r="G434">
        <v>0.02</v>
      </c>
      <c r="H434">
        <v>70</v>
      </c>
      <c r="I434">
        <v>90</v>
      </c>
    </row>
    <row r="435" spans="5:9" x14ac:dyDescent="0.35">
      <c r="E435" t="s">
        <v>3340</v>
      </c>
      <c r="F435" t="s">
        <v>3341</v>
      </c>
      <c r="H435">
        <v>4</v>
      </c>
      <c r="I435">
        <v>5</v>
      </c>
    </row>
    <row r="436" spans="5:9" x14ac:dyDescent="0.35">
      <c r="E436" t="s">
        <v>3342</v>
      </c>
      <c r="F436" t="s">
        <v>3343</v>
      </c>
      <c r="G436">
        <v>0.02</v>
      </c>
      <c r="H436">
        <v>1</v>
      </c>
      <c r="I436">
        <v>5</v>
      </c>
    </row>
    <row r="437" spans="5:9" x14ac:dyDescent="0.35">
      <c r="E437" t="s">
        <v>3344</v>
      </c>
      <c r="F437" t="s">
        <v>3345</v>
      </c>
      <c r="G437">
        <v>0.03</v>
      </c>
      <c r="H437">
        <v>10</v>
      </c>
      <c r="I437">
        <v>5</v>
      </c>
    </row>
    <row r="438" spans="5:9" x14ac:dyDescent="0.35">
      <c r="E438" t="s">
        <v>3346</v>
      </c>
      <c r="F438" t="s">
        <v>3341</v>
      </c>
      <c r="G438">
        <v>0.04</v>
      </c>
      <c r="H438">
        <v>1</v>
      </c>
      <c r="I438">
        <v>5</v>
      </c>
    </row>
    <row r="439" spans="5:9" x14ac:dyDescent="0.35">
      <c r="E439" t="s">
        <v>3347</v>
      </c>
      <c r="F439" t="s">
        <v>3348</v>
      </c>
      <c r="G439">
        <v>0.03</v>
      </c>
      <c r="H439">
        <v>10</v>
      </c>
      <c r="I439">
        <v>30</v>
      </c>
    </row>
    <row r="440" spans="5:9" x14ac:dyDescent="0.35">
      <c r="E440" t="s">
        <v>3349</v>
      </c>
      <c r="F440" t="s">
        <v>3350</v>
      </c>
      <c r="G440">
        <v>0.03</v>
      </c>
      <c r="H440">
        <v>45</v>
      </c>
      <c r="I440">
        <v>45</v>
      </c>
    </row>
    <row r="441" spans="5:9" x14ac:dyDescent="0.35">
      <c r="E441" t="s">
        <v>3351</v>
      </c>
      <c r="F441" t="s">
        <v>3352</v>
      </c>
      <c r="G441">
        <v>0.02</v>
      </c>
      <c r="H441">
        <v>45</v>
      </c>
      <c r="I441">
        <v>45</v>
      </c>
    </row>
    <row r="442" spans="5:9" x14ac:dyDescent="0.35">
      <c r="E442" t="s">
        <v>3353</v>
      </c>
      <c r="F442" t="s">
        <v>3354</v>
      </c>
      <c r="G442">
        <v>0.03</v>
      </c>
      <c r="H442">
        <v>14</v>
      </c>
      <c r="I442">
        <v>60</v>
      </c>
    </row>
    <row r="443" spans="5:9" x14ac:dyDescent="0.35">
      <c r="E443" t="s">
        <v>3355</v>
      </c>
      <c r="F443" t="s">
        <v>3356</v>
      </c>
      <c r="G443">
        <v>0.02</v>
      </c>
      <c r="H443">
        <v>60</v>
      </c>
      <c r="I443">
        <v>90</v>
      </c>
    </row>
    <row r="444" spans="5:9" x14ac:dyDescent="0.35">
      <c r="E444" t="s">
        <v>3357</v>
      </c>
      <c r="F444" t="s">
        <v>3358</v>
      </c>
      <c r="G444">
        <v>0.02</v>
      </c>
      <c r="H444">
        <v>90</v>
      </c>
      <c r="I444">
        <v>90</v>
      </c>
    </row>
    <row r="445" spans="5:9" x14ac:dyDescent="0.35">
      <c r="E445" t="s">
        <v>3359</v>
      </c>
      <c r="F445" t="s">
        <v>3360</v>
      </c>
      <c r="G445">
        <v>0.03</v>
      </c>
      <c r="H445">
        <v>48</v>
      </c>
      <c r="I445">
        <v>48</v>
      </c>
    </row>
    <row r="446" spans="5:9" x14ac:dyDescent="0.35">
      <c r="E446" t="s">
        <v>3361</v>
      </c>
      <c r="F446" t="s">
        <v>3362</v>
      </c>
      <c r="G446">
        <v>0.03</v>
      </c>
      <c r="H446">
        <v>10</v>
      </c>
      <c r="I446">
        <v>90</v>
      </c>
    </row>
    <row r="447" spans="5:9" x14ac:dyDescent="0.35">
      <c r="E447" t="s">
        <v>3363</v>
      </c>
      <c r="F447" t="s">
        <v>3260</v>
      </c>
      <c r="G447">
        <v>0.02</v>
      </c>
      <c r="H447">
        <v>14</v>
      </c>
      <c r="I447">
        <v>30</v>
      </c>
    </row>
    <row r="448" spans="5:9" x14ac:dyDescent="0.35">
      <c r="E448" t="s">
        <v>3364</v>
      </c>
      <c r="F448" t="s">
        <v>3365</v>
      </c>
      <c r="G448">
        <v>0.05</v>
      </c>
      <c r="H448">
        <v>14</v>
      </c>
      <c r="I448">
        <v>30</v>
      </c>
    </row>
    <row r="449" spans="5:9" x14ac:dyDescent="0.35">
      <c r="E449" t="s">
        <v>3366</v>
      </c>
      <c r="F449" t="s">
        <v>3367</v>
      </c>
      <c r="G449">
        <v>0.03</v>
      </c>
      <c r="H449">
        <v>14</v>
      </c>
      <c r="I449">
        <v>45</v>
      </c>
    </row>
    <row r="450" spans="5:9" x14ac:dyDescent="0.35">
      <c r="E450" t="s">
        <v>3368</v>
      </c>
      <c r="F450" t="s">
        <v>3369</v>
      </c>
      <c r="G450">
        <v>0.03</v>
      </c>
      <c r="H450">
        <v>14</v>
      </c>
      <c r="I450">
        <v>90</v>
      </c>
    </row>
    <row r="451" spans="5:9" x14ac:dyDescent="0.35">
      <c r="E451" t="s">
        <v>3370</v>
      </c>
      <c r="F451" t="s">
        <v>3369</v>
      </c>
      <c r="G451">
        <v>0.03</v>
      </c>
      <c r="H451">
        <v>14</v>
      </c>
      <c r="I451">
        <v>90</v>
      </c>
    </row>
    <row r="452" spans="5:9" x14ac:dyDescent="0.35">
      <c r="E452" t="s">
        <v>3371</v>
      </c>
      <c r="F452" t="s">
        <v>3372</v>
      </c>
      <c r="G452">
        <v>0.03</v>
      </c>
      <c r="H452">
        <v>24</v>
      </c>
      <c r="I452">
        <v>45</v>
      </c>
    </row>
    <row r="453" spans="5:9" x14ac:dyDescent="0.35">
      <c r="E453" t="s">
        <v>3373</v>
      </c>
      <c r="F453" t="s">
        <v>3374</v>
      </c>
      <c r="G453">
        <v>0.03</v>
      </c>
      <c r="H453">
        <v>30</v>
      </c>
      <c r="I453">
        <v>31</v>
      </c>
    </row>
    <row r="454" spans="5:9" x14ac:dyDescent="0.35">
      <c r="E454" t="s">
        <v>3375</v>
      </c>
      <c r="F454" t="s">
        <v>3376</v>
      </c>
      <c r="G454">
        <v>0.03</v>
      </c>
      <c r="H454">
        <v>30</v>
      </c>
      <c r="I454">
        <v>45</v>
      </c>
    </row>
    <row r="455" spans="5:9" x14ac:dyDescent="0.35">
      <c r="E455" t="s">
        <v>3377</v>
      </c>
      <c r="F455" t="s">
        <v>3378</v>
      </c>
      <c r="G455">
        <v>0.03</v>
      </c>
      <c r="H455">
        <v>30</v>
      </c>
      <c r="I455">
        <v>90</v>
      </c>
    </row>
    <row r="456" spans="5:9" x14ac:dyDescent="0.35">
      <c r="E456" t="s">
        <v>3379</v>
      </c>
      <c r="F456" t="s">
        <v>3380</v>
      </c>
      <c r="G456">
        <v>0.03</v>
      </c>
      <c r="H456">
        <v>32</v>
      </c>
      <c r="I456">
        <v>60</v>
      </c>
    </row>
    <row r="457" spans="5:9" x14ac:dyDescent="0.35">
      <c r="E457" t="s">
        <v>3381</v>
      </c>
      <c r="F457" t="s">
        <v>3382</v>
      </c>
      <c r="G457">
        <v>0.03</v>
      </c>
      <c r="H457">
        <v>32</v>
      </c>
      <c r="I457">
        <v>90</v>
      </c>
    </row>
    <row r="458" spans="5:9" x14ac:dyDescent="0.35">
      <c r="E458" t="s">
        <v>3383</v>
      </c>
      <c r="F458" t="s">
        <v>3384</v>
      </c>
      <c r="G458">
        <v>0.03</v>
      </c>
      <c r="H458">
        <v>40</v>
      </c>
      <c r="I458">
        <v>70</v>
      </c>
    </row>
    <row r="459" spans="5:9" x14ac:dyDescent="0.35">
      <c r="E459" t="s">
        <v>3385</v>
      </c>
      <c r="F459" t="s">
        <v>3386</v>
      </c>
      <c r="G459">
        <v>0.03</v>
      </c>
      <c r="H459">
        <v>40</v>
      </c>
      <c r="I459">
        <v>55</v>
      </c>
    </row>
    <row r="460" spans="5:9" x14ac:dyDescent="0.35">
      <c r="E460" t="s">
        <v>3387</v>
      </c>
      <c r="F460" t="s">
        <v>3388</v>
      </c>
      <c r="G460">
        <v>0.03</v>
      </c>
      <c r="H460">
        <v>40</v>
      </c>
      <c r="I460">
        <v>90</v>
      </c>
    </row>
    <row r="461" spans="5:9" x14ac:dyDescent="0.35">
      <c r="E461" t="s">
        <v>3389</v>
      </c>
      <c r="F461" t="s">
        <v>3390</v>
      </c>
      <c r="G461">
        <v>0.03</v>
      </c>
      <c r="H461">
        <v>45</v>
      </c>
      <c r="I461">
        <v>60</v>
      </c>
    </row>
    <row r="462" spans="5:9" x14ac:dyDescent="0.35">
      <c r="E462" t="s">
        <v>3391</v>
      </c>
      <c r="F462" t="s">
        <v>3392</v>
      </c>
      <c r="G462">
        <v>0.03</v>
      </c>
      <c r="H462">
        <v>45</v>
      </c>
      <c r="I462">
        <v>75</v>
      </c>
    </row>
    <row r="463" spans="5:9" x14ac:dyDescent="0.35">
      <c r="E463" t="s">
        <v>3393</v>
      </c>
      <c r="F463" t="s">
        <v>3394</v>
      </c>
      <c r="G463">
        <v>0.03</v>
      </c>
      <c r="H463">
        <v>65</v>
      </c>
      <c r="I463">
        <v>65</v>
      </c>
    </row>
    <row r="464" spans="5:9" x14ac:dyDescent="0.35">
      <c r="E464" t="s">
        <v>3395</v>
      </c>
      <c r="F464" t="s">
        <v>3396</v>
      </c>
      <c r="G464">
        <v>0.03</v>
      </c>
      <c r="H464">
        <v>50</v>
      </c>
      <c r="I464">
        <v>65</v>
      </c>
    </row>
    <row r="465" spans="5:9" x14ac:dyDescent="0.35">
      <c r="E465" t="s">
        <v>3397</v>
      </c>
      <c r="F465" t="s">
        <v>3398</v>
      </c>
      <c r="G465">
        <v>0.03</v>
      </c>
      <c r="H465">
        <v>60</v>
      </c>
      <c r="I465">
        <v>75</v>
      </c>
    </row>
    <row r="466" spans="5:9" x14ac:dyDescent="0.35">
      <c r="E466" t="s">
        <v>3399</v>
      </c>
      <c r="F466" t="s">
        <v>3400</v>
      </c>
      <c r="G466">
        <v>0.03</v>
      </c>
      <c r="H466">
        <v>60</v>
      </c>
      <c r="I466">
        <v>90</v>
      </c>
    </row>
    <row r="467" spans="5:9" x14ac:dyDescent="0.35">
      <c r="E467" t="s">
        <v>3401</v>
      </c>
      <c r="F467" t="s">
        <v>3402</v>
      </c>
      <c r="G467">
        <v>0.03</v>
      </c>
      <c r="H467">
        <v>90</v>
      </c>
      <c r="I467">
        <v>120</v>
      </c>
    </row>
    <row r="468" spans="5:9" x14ac:dyDescent="0.35">
      <c r="E468" t="s">
        <v>3403</v>
      </c>
      <c r="F468" t="s">
        <v>3404</v>
      </c>
      <c r="G468">
        <v>0.03</v>
      </c>
      <c r="H468">
        <v>90</v>
      </c>
      <c r="I468">
        <v>105</v>
      </c>
    </row>
    <row r="469" spans="5:9" x14ac:dyDescent="0.35">
      <c r="E469" t="s">
        <v>3405</v>
      </c>
      <c r="F469" t="s">
        <v>3406</v>
      </c>
      <c r="G469">
        <v>0.03</v>
      </c>
      <c r="H469">
        <v>16</v>
      </c>
      <c r="I469">
        <v>30</v>
      </c>
    </row>
    <row r="470" spans="5:9" x14ac:dyDescent="0.35">
      <c r="E470" t="s">
        <v>3407</v>
      </c>
      <c r="F470" t="s">
        <v>3408</v>
      </c>
      <c r="G470">
        <v>0.03</v>
      </c>
      <c r="H470">
        <v>40</v>
      </c>
      <c r="I470">
        <v>60</v>
      </c>
    </row>
    <row r="471" spans="5:9" x14ac:dyDescent="0.35">
      <c r="E471" t="s">
        <v>3409</v>
      </c>
      <c r="F471" t="s">
        <v>3410</v>
      </c>
      <c r="G471">
        <v>0.03</v>
      </c>
      <c r="H471">
        <v>70</v>
      </c>
      <c r="I471">
        <v>70</v>
      </c>
    </row>
    <row r="472" spans="5:9" x14ac:dyDescent="0.35">
      <c r="E472" t="s">
        <v>3411</v>
      </c>
      <c r="F472" t="s">
        <v>3412</v>
      </c>
      <c r="G472">
        <v>0.03</v>
      </c>
      <c r="H472">
        <v>90</v>
      </c>
      <c r="I472">
        <v>90</v>
      </c>
    </row>
    <row r="473" spans="5:9" x14ac:dyDescent="0.35">
      <c r="E473" t="s">
        <v>3413</v>
      </c>
      <c r="F473" t="s">
        <v>3414</v>
      </c>
    </row>
    <row r="474" spans="5:9" x14ac:dyDescent="0.35">
      <c r="E474" t="s">
        <v>3415</v>
      </c>
      <c r="F474" t="s">
        <v>3416</v>
      </c>
    </row>
    <row r="475" spans="5:9" x14ac:dyDescent="0.35">
      <c r="E475" t="s">
        <v>3417</v>
      </c>
      <c r="F475" t="s">
        <v>3418</v>
      </c>
      <c r="G475">
        <v>1.4999999999999999E-2</v>
      </c>
      <c r="I475">
        <v>10</v>
      </c>
    </row>
    <row r="476" spans="5:9" x14ac:dyDescent="0.35">
      <c r="E476" t="s">
        <v>3419</v>
      </c>
      <c r="F476" t="s">
        <v>3420</v>
      </c>
      <c r="G476">
        <v>0.02</v>
      </c>
      <c r="I476">
        <v>10</v>
      </c>
    </row>
    <row r="477" spans="5:9" x14ac:dyDescent="0.35">
      <c r="E477" t="s">
        <v>3421</v>
      </c>
      <c r="F477" t="s">
        <v>3422</v>
      </c>
      <c r="G477">
        <v>0.03</v>
      </c>
      <c r="I477">
        <v>10</v>
      </c>
    </row>
    <row r="478" spans="5:9" x14ac:dyDescent="0.35">
      <c r="E478" t="s">
        <v>3423</v>
      </c>
      <c r="F478" t="s">
        <v>3424</v>
      </c>
      <c r="I478">
        <v>10</v>
      </c>
    </row>
    <row r="479" spans="5:9" x14ac:dyDescent="0.35">
      <c r="E479" t="s">
        <v>3425</v>
      </c>
      <c r="F479" t="s">
        <v>3426</v>
      </c>
    </row>
    <row r="480" spans="5:9" x14ac:dyDescent="0.35">
      <c r="E480" t="s">
        <v>3427</v>
      </c>
      <c r="F480" t="s">
        <v>3428</v>
      </c>
    </row>
    <row r="481" spans="5:9" x14ac:dyDescent="0.35">
      <c r="E481" t="s">
        <v>3429</v>
      </c>
      <c r="F481" t="s">
        <v>3430</v>
      </c>
      <c r="I481">
        <v>60</v>
      </c>
    </row>
    <row r="482" spans="5:9" x14ac:dyDescent="0.35">
      <c r="E482" t="s">
        <v>3431</v>
      </c>
      <c r="F482" t="s">
        <v>3432</v>
      </c>
      <c r="I482">
        <v>30</v>
      </c>
    </row>
    <row r="483" spans="5:9" x14ac:dyDescent="0.35">
      <c r="E483" t="s">
        <v>3433</v>
      </c>
      <c r="F483" t="s">
        <v>3434</v>
      </c>
      <c r="G483">
        <v>0.01</v>
      </c>
      <c r="H483">
        <v>30</v>
      </c>
      <c r="I483">
        <v>30</v>
      </c>
    </row>
    <row r="484" spans="5:9" x14ac:dyDescent="0.35">
      <c r="E484" t="s">
        <v>3435</v>
      </c>
      <c r="F484" t="s">
        <v>3436</v>
      </c>
      <c r="G484">
        <v>0.02</v>
      </c>
    </row>
    <row r="485" spans="5:9" x14ac:dyDescent="0.35">
      <c r="E485" t="s">
        <v>3437</v>
      </c>
      <c r="F485" t="s">
        <v>3438</v>
      </c>
      <c r="G485">
        <v>1.2E-2</v>
      </c>
    </row>
    <row r="486" spans="5:9" x14ac:dyDescent="0.35">
      <c r="E486" t="s">
        <v>3439</v>
      </c>
      <c r="F486" t="s">
        <v>3440</v>
      </c>
    </row>
    <row r="487" spans="5:9" x14ac:dyDescent="0.35">
      <c r="E487" t="s">
        <v>3441</v>
      </c>
      <c r="F487" t="s">
        <v>3442</v>
      </c>
      <c r="G487">
        <v>0.02</v>
      </c>
    </row>
    <row r="488" spans="5:9" x14ac:dyDescent="0.35">
      <c r="E488" t="s">
        <v>3443</v>
      </c>
      <c r="F488" t="s">
        <v>3444</v>
      </c>
      <c r="G488">
        <v>1.4999999999999999E-2</v>
      </c>
      <c r="H488">
        <v>30</v>
      </c>
      <c r="I488">
        <v>30</v>
      </c>
    </row>
    <row r="489" spans="5:9" x14ac:dyDescent="0.35">
      <c r="E489" t="s">
        <v>3445</v>
      </c>
      <c r="F489" t="s">
        <v>3446</v>
      </c>
      <c r="G489">
        <v>8.9999999999999993E-3</v>
      </c>
    </row>
    <row r="490" spans="5:9" x14ac:dyDescent="0.35">
      <c r="E490" t="s">
        <v>3447</v>
      </c>
      <c r="F490" t="s">
        <v>3448</v>
      </c>
      <c r="I490">
        <v>30</v>
      </c>
    </row>
    <row r="491" spans="5:9" x14ac:dyDescent="0.35">
      <c r="E491" t="s">
        <v>3449</v>
      </c>
      <c r="F491" t="s">
        <v>3450</v>
      </c>
    </row>
    <row r="492" spans="5:9" x14ac:dyDescent="0.35">
      <c r="E492" t="s">
        <v>3451</v>
      </c>
      <c r="F492" t="s">
        <v>3452</v>
      </c>
      <c r="I492">
        <v>15</v>
      </c>
    </row>
    <row r="493" spans="5:9" x14ac:dyDescent="0.35">
      <c r="E493" t="s">
        <v>3453</v>
      </c>
      <c r="F493" t="s">
        <v>3454</v>
      </c>
      <c r="I493">
        <v>60</v>
      </c>
    </row>
    <row r="494" spans="5:9" x14ac:dyDescent="0.35">
      <c r="E494" t="s">
        <v>3455</v>
      </c>
      <c r="F494" t="s">
        <v>3456</v>
      </c>
    </row>
    <row r="495" spans="5:9" x14ac:dyDescent="0.35">
      <c r="E495" t="s">
        <v>3457</v>
      </c>
      <c r="F495" t="s">
        <v>3458</v>
      </c>
    </row>
    <row r="496" spans="5:9" x14ac:dyDescent="0.35">
      <c r="E496" t="s">
        <v>3459</v>
      </c>
      <c r="F496" t="s">
        <v>3460</v>
      </c>
    </row>
    <row r="497" spans="5:9" x14ac:dyDescent="0.35">
      <c r="E497" t="s">
        <v>3461</v>
      </c>
      <c r="F497" t="s">
        <v>3462</v>
      </c>
      <c r="I497">
        <v>60</v>
      </c>
    </row>
    <row r="498" spans="5:9" x14ac:dyDescent="0.35">
      <c r="E498" t="s">
        <v>3463</v>
      </c>
      <c r="F498" t="s">
        <v>3464</v>
      </c>
      <c r="G498">
        <v>3.0000000000000001E-3</v>
      </c>
    </row>
    <row r="499" spans="5:9" x14ac:dyDescent="0.35">
      <c r="E499" t="s">
        <v>3465</v>
      </c>
      <c r="F499" t="s">
        <v>3466</v>
      </c>
    </row>
    <row r="500" spans="5:9" x14ac:dyDescent="0.35">
      <c r="E500" t="s">
        <v>3467</v>
      </c>
      <c r="F500" t="s">
        <v>3468</v>
      </c>
    </row>
    <row r="501" spans="5:9" x14ac:dyDescent="0.35">
      <c r="E501" t="s">
        <v>3469</v>
      </c>
      <c r="F501" t="s">
        <v>3470</v>
      </c>
    </row>
    <row r="502" spans="5:9" x14ac:dyDescent="0.35">
      <c r="E502" t="s">
        <v>3471</v>
      </c>
      <c r="F502" t="s">
        <v>3472</v>
      </c>
    </row>
    <row r="503" spans="5:9" x14ac:dyDescent="0.35">
      <c r="E503" t="s">
        <v>3473</v>
      </c>
      <c r="F503" t="s">
        <v>3474</v>
      </c>
      <c r="I503">
        <v>90</v>
      </c>
    </row>
    <row r="504" spans="5:9" x14ac:dyDescent="0.35">
      <c r="E504" t="s">
        <v>3475</v>
      </c>
      <c r="F504" t="s">
        <v>3476</v>
      </c>
    </row>
    <row r="505" spans="5:9" x14ac:dyDescent="0.35">
      <c r="E505" t="s">
        <v>3477</v>
      </c>
      <c r="F505" t="s">
        <v>3478</v>
      </c>
    </row>
    <row r="506" spans="5:9" x14ac:dyDescent="0.35">
      <c r="E506" t="s">
        <v>3479</v>
      </c>
      <c r="F506" t="s">
        <v>3480</v>
      </c>
    </row>
    <row r="507" spans="5:9" x14ac:dyDescent="0.35">
      <c r="E507" t="s">
        <v>3481</v>
      </c>
      <c r="F507" t="s">
        <v>3482</v>
      </c>
      <c r="I507">
        <v>90</v>
      </c>
    </row>
    <row r="508" spans="5:9" x14ac:dyDescent="0.35">
      <c r="E508" t="s">
        <v>3483</v>
      </c>
      <c r="F508" t="s">
        <v>3484</v>
      </c>
      <c r="I508">
        <v>95</v>
      </c>
    </row>
    <row r="509" spans="5:9" x14ac:dyDescent="0.35">
      <c r="E509" t="s">
        <v>3485</v>
      </c>
      <c r="F509" t="s">
        <v>3440</v>
      </c>
    </row>
    <row r="510" spans="5:9" x14ac:dyDescent="0.35">
      <c r="E510" t="s">
        <v>3486</v>
      </c>
      <c r="F510" t="s">
        <v>3487</v>
      </c>
    </row>
    <row r="511" spans="5:9" x14ac:dyDescent="0.35">
      <c r="E511" t="s">
        <v>3488</v>
      </c>
      <c r="F511" t="s">
        <v>3489</v>
      </c>
    </row>
    <row r="512" spans="5:9" x14ac:dyDescent="0.35">
      <c r="E512" t="s">
        <v>3490</v>
      </c>
      <c r="F512" t="s">
        <v>3491</v>
      </c>
      <c r="I512">
        <v>120</v>
      </c>
    </row>
    <row r="513" spans="5:9" x14ac:dyDescent="0.35">
      <c r="E513" t="s">
        <v>3492</v>
      </c>
      <c r="F513" t="s">
        <v>3493</v>
      </c>
      <c r="I513">
        <v>60</v>
      </c>
    </row>
    <row r="514" spans="5:9" x14ac:dyDescent="0.35">
      <c r="E514" t="s">
        <v>3494</v>
      </c>
      <c r="F514" t="s">
        <v>3495</v>
      </c>
    </row>
    <row r="515" spans="5:9" x14ac:dyDescent="0.35">
      <c r="E515" t="s">
        <v>3496</v>
      </c>
      <c r="F515" t="s">
        <v>3497</v>
      </c>
    </row>
    <row r="516" spans="5:9" x14ac:dyDescent="0.35">
      <c r="E516" t="s">
        <v>3498</v>
      </c>
      <c r="F516" t="s">
        <v>3499</v>
      </c>
      <c r="I516">
        <v>45</v>
      </c>
    </row>
    <row r="517" spans="5:9" x14ac:dyDescent="0.35">
      <c r="E517" t="s">
        <v>3500</v>
      </c>
      <c r="F517" t="s">
        <v>3501</v>
      </c>
      <c r="I517">
        <v>30</v>
      </c>
    </row>
    <row r="518" spans="5:9" x14ac:dyDescent="0.35">
      <c r="E518" t="s">
        <v>3502</v>
      </c>
      <c r="F518" t="s">
        <v>3503</v>
      </c>
      <c r="I518">
        <v>60</v>
      </c>
    </row>
    <row r="519" spans="5:9" x14ac:dyDescent="0.35">
      <c r="E519" t="s">
        <v>3504</v>
      </c>
      <c r="F519" t="s">
        <v>3505</v>
      </c>
      <c r="I519">
        <v>90</v>
      </c>
    </row>
    <row r="520" spans="5:9" x14ac:dyDescent="0.35">
      <c r="E520" t="s">
        <v>3506</v>
      </c>
      <c r="F520" t="s">
        <v>3507</v>
      </c>
      <c r="I520">
        <v>150</v>
      </c>
    </row>
    <row r="521" spans="5:9" x14ac:dyDescent="0.35">
      <c r="E521" t="s">
        <v>3508</v>
      </c>
      <c r="F521" t="s">
        <v>3509</v>
      </c>
      <c r="G521">
        <v>0.01</v>
      </c>
      <c r="H521">
        <v>14</v>
      </c>
      <c r="I521">
        <v>30</v>
      </c>
    </row>
    <row r="522" spans="5:9" x14ac:dyDescent="0.35">
      <c r="E522" t="s">
        <v>3510</v>
      </c>
      <c r="F522" t="s">
        <v>3511</v>
      </c>
      <c r="G522">
        <v>0.02</v>
      </c>
      <c r="H522">
        <v>14</v>
      </c>
      <c r="I522">
        <v>30</v>
      </c>
    </row>
    <row r="523" spans="5:9" x14ac:dyDescent="0.35">
      <c r="E523" t="s">
        <v>3512</v>
      </c>
      <c r="F523" t="s">
        <v>3513</v>
      </c>
      <c r="G523">
        <v>0.03</v>
      </c>
      <c r="H523">
        <v>14</v>
      </c>
      <c r="I523">
        <v>30</v>
      </c>
    </row>
    <row r="524" spans="5:9" x14ac:dyDescent="0.35">
      <c r="E524" t="s">
        <v>3514</v>
      </c>
      <c r="F524" t="s">
        <v>3515</v>
      </c>
      <c r="G524">
        <v>0.02</v>
      </c>
      <c r="H524">
        <v>14</v>
      </c>
      <c r="I524">
        <v>60</v>
      </c>
    </row>
    <row r="525" spans="5:9" x14ac:dyDescent="0.35">
      <c r="E525" t="s">
        <v>3516</v>
      </c>
      <c r="F525" t="s">
        <v>3517</v>
      </c>
      <c r="G525">
        <v>0.03</v>
      </c>
      <c r="H525">
        <v>14</v>
      </c>
      <c r="I525">
        <v>60</v>
      </c>
    </row>
    <row r="526" spans="5:9" x14ac:dyDescent="0.35">
      <c r="E526" t="s">
        <v>3518</v>
      </c>
      <c r="F526" t="s">
        <v>3519</v>
      </c>
      <c r="I526">
        <v>150</v>
      </c>
    </row>
    <row r="527" spans="5:9" x14ac:dyDescent="0.35">
      <c r="E527" t="s">
        <v>3520</v>
      </c>
      <c r="F527" t="s">
        <v>3521</v>
      </c>
    </row>
    <row r="528" spans="5:9" x14ac:dyDescent="0.35">
      <c r="E528" t="s">
        <v>3522</v>
      </c>
      <c r="F528" t="s">
        <v>3523</v>
      </c>
      <c r="I528">
        <v>30</v>
      </c>
    </row>
    <row r="529" spans="5:9" x14ac:dyDescent="0.35">
      <c r="E529" t="s">
        <v>3524</v>
      </c>
      <c r="F529" t="s">
        <v>3525</v>
      </c>
    </row>
    <row r="530" spans="5:9" x14ac:dyDescent="0.35">
      <c r="E530" t="s">
        <v>3526</v>
      </c>
      <c r="F530" t="s">
        <v>3527</v>
      </c>
      <c r="I530">
        <v>180</v>
      </c>
    </row>
    <row r="531" spans="5:9" x14ac:dyDescent="0.35">
      <c r="E531" t="s">
        <v>3528</v>
      </c>
      <c r="F531" t="s">
        <v>3529</v>
      </c>
      <c r="I531">
        <v>30</v>
      </c>
    </row>
    <row r="532" spans="5:9" x14ac:dyDescent="0.35">
      <c r="E532" t="s">
        <v>3530</v>
      </c>
      <c r="F532" t="s">
        <v>3531</v>
      </c>
      <c r="I532">
        <v>120</v>
      </c>
    </row>
    <row r="533" spans="5:9" x14ac:dyDescent="0.35">
      <c r="E533" t="s">
        <v>3532</v>
      </c>
      <c r="F533" t="s">
        <v>3533</v>
      </c>
    </row>
    <row r="534" spans="5:9" x14ac:dyDescent="0.35">
      <c r="E534" t="s">
        <v>3534</v>
      </c>
      <c r="F534" t="s">
        <v>3535</v>
      </c>
    </row>
    <row r="535" spans="5:9" x14ac:dyDescent="0.35">
      <c r="E535" t="s">
        <v>3536</v>
      </c>
      <c r="F535" t="s">
        <v>3537</v>
      </c>
    </row>
    <row r="536" spans="5:9" x14ac:dyDescent="0.35">
      <c r="E536" t="s">
        <v>3538</v>
      </c>
      <c r="F536" t="s">
        <v>3539</v>
      </c>
    </row>
    <row r="537" spans="5:9" x14ac:dyDescent="0.35">
      <c r="E537" t="s">
        <v>3540</v>
      </c>
      <c r="F537" t="s">
        <v>3541</v>
      </c>
    </row>
    <row r="538" spans="5:9" x14ac:dyDescent="0.35">
      <c r="E538" t="s">
        <v>3542</v>
      </c>
      <c r="F538" t="s">
        <v>3543</v>
      </c>
    </row>
    <row r="539" spans="5:9" x14ac:dyDescent="0.35">
      <c r="E539" t="s">
        <v>3544</v>
      </c>
      <c r="F539" t="s">
        <v>3545</v>
      </c>
      <c r="I539">
        <v>85</v>
      </c>
    </row>
    <row r="540" spans="5:9" x14ac:dyDescent="0.35">
      <c r="E540" t="s">
        <v>3546</v>
      </c>
      <c r="F540" t="s">
        <v>3547</v>
      </c>
      <c r="I540">
        <v>30</v>
      </c>
    </row>
    <row r="541" spans="5:9" x14ac:dyDescent="0.35">
      <c r="E541" t="s">
        <v>3548</v>
      </c>
      <c r="F541" t="s">
        <v>3549</v>
      </c>
      <c r="G541">
        <v>0.03</v>
      </c>
    </row>
    <row r="542" spans="5:9" x14ac:dyDescent="0.35">
      <c r="E542" t="s">
        <v>3550</v>
      </c>
      <c r="F542" t="s">
        <v>3551</v>
      </c>
    </row>
    <row r="543" spans="5:9" x14ac:dyDescent="0.35">
      <c r="E543" t="s">
        <v>3552</v>
      </c>
      <c r="F543" t="s">
        <v>3553</v>
      </c>
    </row>
    <row r="544" spans="5:9" x14ac:dyDescent="0.35">
      <c r="E544" t="s">
        <v>3554</v>
      </c>
      <c r="F544" t="s">
        <v>3555</v>
      </c>
    </row>
    <row r="545" spans="5:9" x14ac:dyDescent="0.35">
      <c r="E545" t="s">
        <v>3556</v>
      </c>
      <c r="F545" t="s">
        <v>3557</v>
      </c>
    </row>
    <row r="546" spans="5:9" x14ac:dyDescent="0.35">
      <c r="E546" t="s">
        <v>3558</v>
      </c>
      <c r="F546" t="s">
        <v>3559</v>
      </c>
      <c r="I546">
        <v>100</v>
      </c>
    </row>
    <row r="547" spans="5:9" x14ac:dyDescent="0.35">
      <c r="E547" t="s">
        <v>3560</v>
      </c>
      <c r="F547" t="s">
        <v>3561</v>
      </c>
      <c r="I547">
        <v>60</v>
      </c>
    </row>
    <row r="548" spans="5:9" x14ac:dyDescent="0.35">
      <c r="E548" t="s">
        <v>3562</v>
      </c>
      <c r="F548" t="s">
        <v>3563</v>
      </c>
    </row>
    <row r="549" spans="5:9" x14ac:dyDescent="0.35">
      <c r="E549" t="s">
        <v>3564</v>
      </c>
      <c r="F549" t="s">
        <v>3565</v>
      </c>
    </row>
    <row r="550" spans="5:9" x14ac:dyDescent="0.35">
      <c r="E550" t="s">
        <v>3566</v>
      </c>
      <c r="F550" t="s">
        <v>3567</v>
      </c>
    </row>
    <row r="551" spans="5:9" x14ac:dyDescent="0.35">
      <c r="E551" t="s">
        <v>3568</v>
      </c>
      <c r="F551" t="s">
        <v>3569</v>
      </c>
    </row>
    <row r="552" spans="5:9" x14ac:dyDescent="0.35">
      <c r="E552" t="s">
        <v>3570</v>
      </c>
      <c r="F552" t="s">
        <v>3571</v>
      </c>
      <c r="G552">
        <v>0.01</v>
      </c>
    </row>
    <row r="553" spans="5:9" x14ac:dyDescent="0.35">
      <c r="E553" t="s">
        <v>3572</v>
      </c>
      <c r="F553" t="s">
        <v>3573</v>
      </c>
      <c r="G553">
        <v>0.01</v>
      </c>
    </row>
    <row r="554" spans="5:9" x14ac:dyDescent="0.35">
      <c r="E554" t="s">
        <v>3574</v>
      </c>
      <c r="F554" t="s">
        <v>3575</v>
      </c>
      <c r="G554">
        <v>0.01</v>
      </c>
    </row>
    <row r="555" spans="5:9" x14ac:dyDescent="0.35">
      <c r="E555" t="s">
        <v>3576</v>
      </c>
      <c r="F555" t="s">
        <v>3577</v>
      </c>
      <c r="G555">
        <v>0.01</v>
      </c>
    </row>
    <row r="556" spans="5:9" x14ac:dyDescent="0.35">
      <c r="E556" t="s">
        <v>3578</v>
      </c>
      <c r="F556" t="s">
        <v>3579</v>
      </c>
      <c r="I556">
        <v>75</v>
      </c>
    </row>
    <row r="557" spans="5:9" x14ac:dyDescent="0.35">
      <c r="E557" t="s">
        <v>3580</v>
      </c>
      <c r="F557" t="s">
        <v>3581</v>
      </c>
      <c r="I557">
        <v>30</v>
      </c>
    </row>
    <row r="558" spans="5:9" x14ac:dyDescent="0.35">
      <c r="E558" t="s">
        <v>3582</v>
      </c>
      <c r="F558" t="s">
        <v>3583</v>
      </c>
      <c r="I558">
        <v>60</v>
      </c>
    </row>
    <row r="559" spans="5:9" x14ac:dyDescent="0.35">
      <c r="E559" t="s">
        <v>3584</v>
      </c>
      <c r="F559" t="s">
        <v>3585</v>
      </c>
      <c r="I559">
        <v>90</v>
      </c>
    </row>
    <row r="560" spans="5:9" x14ac:dyDescent="0.35">
      <c r="E560" t="s">
        <v>3586</v>
      </c>
      <c r="F560" t="s">
        <v>3587</v>
      </c>
    </row>
    <row r="561" spans="5:9" x14ac:dyDescent="0.35">
      <c r="E561" t="s">
        <v>3588</v>
      </c>
      <c r="F561" t="s">
        <v>3589</v>
      </c>
    </row>
    <row r="562" spans="5:9" x14ac:dyDescent="0.35">
      <c r="E562" t="s">
        <v>3590</v>
      </c>
      <c r="F562" t="s">
        <v>3591</v>
      </c>
    </row>
    <row r="563" spans="5:9" x14ac:dyDescent="0.35">
      <c r="E563" t="s">
        <v>3592</v>
      </c>
      <c r="F563" t="s">
        <v>3593</v>
      </c>
    </row>
    <row r="564" spans="5:9" x14ac:dyDescent="0.35">
      <c r="E564" t="s">
        <v>3594</v>
      </c>
      <c r="F564" t="s">
        <v>3595</v>
      </c>
    </row>
    <row r="565" spans="5:9" x14ac:dyDescent="0.35">
      <c r="E565" t="s">
        <v>3596</v>
      </c>
      <c r="F565" t="s">
        <v>3597</v>
      </c>
    </row>
    <row r="566" spans="5:9" x14ac:dyDescent="0.35">
      <c r="E566" t="s">
        <v>3598</v>
      </c>
      <c r="F566" t="s">
        <v>3599</v>
      </c>
    </row>
    <row r="567" spans="5:9" x14ac:dyDescent="0.35">
      <c r="E567" t="s">
        <v>3600</v>
      </c>
      <c r="F567" t="s">
        <v>3601</v>
      </c>
    </row>
    <row r="568" spans="5:9" x14ac:dyDescent="0.35">
      <c r="E568" t="s">
        <v>3602</v>
      </c>
      <c r="F568" t="s">
        <v>3603</v>
      </c>
    </row>
    <row r="569" spans="5:9" x14ac:dyDescent="0.35">
      <c r="E569" t="s">
        <v>3604</v>
      </c>
      <c r="F569" t="s">
        <v>3605</v>
      </c>
      <c r="I569">
        <v>30</v>
      </c>
    </row>
    <row r="570" spans="5:9" x14ac:dyDescent="0.35">
      <c r="E570" t="s">
        <v>3606</v>
      </c>
      <c r="F570" t="s">
        <v>3607</v>
      </c>
      <c r="I570">
        <v>45</v>
      </c>
    </row>
    <row r="571" spans="5:9" x14ac:dyDescent="0.35">
      <c r="E571" t="s">
        <v>3608</v>
      </c>
      <c r="F571" t="s">
        <v>3609</v>
      </c>
      <c r="I571">
        <v>60</v>
      </c>
    </row>
    <row r="572" spans="5:9" x14ac:dyDescent="0.35">
      <c r="E572" t="s">
        <v>3610</v>
      </c>
      <c r="F572" t="s">
        <v>3611</v>
      </c>
      <c r="I572">
        <v>90</v>
      </c>
    </row>
    <row r="573" spans="5:9" x14ac:dyDescent="0.35">
      <c r="E573" t="s">
        <v>3612</v>
      </c>
      <c r="F573" t="s">
        <v>3613</v>
      </c>
    </row>
    <row r="574" spans="5:9" x14ac:dyDescent="0.35">
      <c r="E574" t="s">
        <v>3614</v>
      </c>
      <c r="F574" t="s">
        <v>3615</v>
      </c>
    </row>
    <row r="575" spans="5:9" x14ac:dyDescent="0.35">
      <c r="E575" t="s">
        <v>3616</v>
      </c>
      <c r="F575" t="s">
        <v>3617</v>
      </c>
    </row>
    <row r="576" spans="5:9" x14ac:dyDescent="0.35">
      <c r="E576" t="s">
        <v>3618</v>
      </c>
      <c r="F576" t="s">
        <v>3619</v>
      </c>
    </row>
    <row r="577" spans="5:9" x14ac:dyDescent="0.35">
      <c r="E577" t="s">
        <v>3620</v>
      </c>
      <c r="F577" t="s">
        <v>3621</v>
      </c>
    </row>
    <row r="578" spans="5:9" x14ac:dyDescent="0.35">
      <c r="E578" t="s">
        <v>3622</v>
      </c>
      <c r="F578" t="s">
        <v>3623</v>
      </c>
    </row>
    <row r="579" spans="5:9" x14ac:dyDescent="0.35">
      <c r="E579" t="s">
        <v>3624</v>
      </c>
      <c r="F579" t="s">
        <v>3625</v>
      </c>
    </row>
    <row r="580" spans="5:9" x14ac:dyDescent="0.35">
      <c r="E580" t="s">
        <v>3626</v>
      </c>
      <c r="F580" t="s">
        <v>3627</v>
      </c>
    </row>
    <row r="581" spans="5:9" x14ac:dyDescent="0.35">
      <c r="E581" t="s">
        <v>3628</v>
      </c>
      <c r="F581" t="s">
        <v>3629</v>
      </c>
    </row>
    <row r="582" spans="5:9" x14ac:dyDescent="0.35">
      <c r="E582" t="s">
        <v>3630</v>
      </c>
      <c r="F582" t="s">
        <v>3631</v>
      </c>
      <c r="G582">
        <v>0.02</v>
      </c>
      <c r="H582">
        <v>30</v>
      </c>
      <c r="I582">
        <v>30</v>
      </c>
    </row>
    <row r="583" spans="5:9" x14ac:dyDescent="0.35">
      <c r="E583" t="s">
        <v>3632</v>
      </c>
      <c r="F583" t="s">
        <v>3633</v>
      </c>
      <c r="I583">
        <v>30</v>
      </c>
    </row>
    <row r="584" spans="5:9" x14ac:dyDescent="0.35">
      <c r="E584" t="s">
        <v>3634</v>
      </c>
      <c r="F584" t="s">
        <v>3635</v>
      </c>
      <c r="I584">
        <v>45</v>
      </c>
    </row>
    <row r="585" spans="5:9" x14ac:dyDescent="0.35">
      <c r="E585" t="s">
        <v>3636</v>
      </c>
      <c r="F585" t="s">
        <v>3637</v>
      </c>
      <c r="I585">
        <v>60</v>
      </c>
    </row>
    <row r="586" spans="5:9" x14ac:dyDescent="0.35">
      <c r="E586" t="s">
        <v>3638</v>
      </c>
      <c r="F586" t="s">
        <v>3639</v>
      </c>
      <c r="I586">
        <v>8</v>
      </c>
    </row>
    <row r="587" spans="5:9" x14ac:dyDescent="0.35">
      <c r="E587" t="s">
        <v>3640</v>
      </c>
      <c r="F587" t="s">
        <v>3641</v>
      </c>
    </row>
    <row r="588" spans="5:9" x14ac:dyDescent="0.35">
      <c r="E588" t="s">
        <v>3642</v>
      </c>
      <c r="F588" t="s">
        <v>3643</v>
      </c>
    </row>
    <row r="589" spans="5:9" x14ac:dyDescent="0.35">
      <c r="E589" t="s">
        <v>3644</v>
      </c>
      <c r="F589" t="s">
        <v>3645</v>
      </c>
      <c r="G589">
        <v>0.02</v>
      </c>
      <c r="H589">
        <v>30</v>
      </c>
      <c r="I589">
        <v>60</v>
      </c>
    </row>
    <row r="590" spans="5:9" x14ac:dyDescent="0.35">
      <c r="E590" t="s">
        <v>3646</v>
      </c>
      <c r="F590" t="s">
        <v>3647</v>
      </c>
      <c r="G590">
        <v>0.01</v>
      </c>
      <c r="H590">
        <v>30</v>
      </c>
      <c r="I590">
        <v>30</v>
      </c>
    </row>
    <row r="591" spans="5:9" x14ac:dyDescent="0.35">
      <c r="E591" t="s">
        <v>3648</v>
      </c>
      <c r="F591" t="s">
        <v>3649</v>
      </c>
    </row>
    <row r="592" spans="5:9" x14ac:dyDescent="0.35">
      <c r="E592" t="s">
        <v>3650</v>
      </c>
      <c r="F592" t="s">
        <v>3651</v>
      </c>
    </row>
    <row r="593" spans="5:9" x14ac:dyDescent="0.35">
      <c r="E593" t="s">
        <v>3652</v>
      </c>
      <c r="F593" t="s">
        <v>3653</v>
      </c>
    </row>
    <row r="594" spans="5:9" x14ac:dyDescent="0.35">
      <c r="E594" t="s">
        <v>3654</v>
      </c>
      <c r="F594" t="s">
        <v>3655</v>
      </c>
    </row>
    <row r="595" spans="5:9" x14ac:dyDescent="0.35">
      <c r="E595" t="s">
        <v>3656</v>
      </c>
      <c r="F595" t="s">
        <v>3657</v>
      </c>
    </row>
    <row r="596" spans="5:9" x14ac:dyDescent="0.35">
      <c r="E596" t="s">
        <v>3658</v>
      </c>
      <c r="F596" t="s">
        <v>3659</v>
      </c>
      <c r="G596">
        <v>0.02</v>
      </c>
    </row>
    <row r="597" spans="5:9" x14ac:dyDescent="0.35">
      <c r="E597" t="s">
        <v>3660</v>
      </c>
      <c r="F597" t="s">
        <v>3661</v>
      </c>
      <c r="G597">
        <v>1.4999999999999999E-2</v>
      </c>
    </row>
    <row r="598" spans="5:9" x14ac:dyDescent="0.35">
      <c r="E598" t="s">
        <v>3662</v>
      </c>
      <c r="F598" t="s">
        <v>3663</v>
      </c>
      <c r="G598">
        <v>8.3599999999999994E-3</v>
      </c>
      <c r="H598">
        <v>30</v>
      </c>
      <c r="I598">
        <v>30</v>
      </c>
    </row>
    <row r="599" spans="5:9" x14ac:dyDescent="0.35">
      <c r="E599" t="s">
        <v>3664</v>
      </c>
      <c r="F599" t="s">
        <v>3665</v>
      </c>
      <c r="G599">
        <v>0.03</v>
      </c>
      <c r="H599">
        <v>30</v>
      </c>
      <c r="I599">
        <v>30</v>
      </c>
    </row>
    <row r="600" spans="5:9" x14ac:dyDescent="0.35">
      <c r="E600" t="s">
        <v>3666</v>
      </c>
      <c r="F600" t="s">
        <v>3667</v>
      </c>
    </row>
    <row r="601" spans="5:9" x14ac:dyDescent="0.35">
      <c r="E601" t="s">
        <v>3668</v>
      </c>
      <c r="F601" t="s">
        <v>3669</v>
      </c>
    </row>
    <row r="602" spans="5:9" x14ac:dyDescent="0.35">
      <c r="E602" t="s">
        <v>3670</v>
      </c>
      <c r="F602" t="s">
        <v>3671</v>
      </c>
    </row>
    <row r="603" spans="5:9" x14ac:dyDescent="0.35">
      <c r="E603" t="s">
        <v>3672</v>
      </c>
      <c r="F603" t="s">
        <v>3673</v>
      </c>
    </row>
    <row r="604" spans="5:9" x14ac:dyDescent="0.35">
      <c r="E604" t="s">
        <v>3674</v>
      </c>
      <c r="F604" t="s">
        <v>3675</v>
      </c>
    </row>
    <row r="605" spans="5:9" x14ac:dyDescent="0.35">
      <c r="E605" t="s">
        <v>3676</v>
      </c>
      <c r="F605" t="s">
        <v>3677</v>
      </c>
      <c r="G605">
        <v>0.01</v>
      </c>
    </row>
    <row r="606" spans="5:9" x14ac:dyDescent="0.35">
      <c r="E606" t="s">
        <v>3678</v>
      </c>
      <c r="F606" t="s">
        <v>3679</v>
      </c>
    </row>
    <row r="607" spans="5:9" x14ac:dyDescent="0.35">
      <c r="E607" t="s">
        <v>3680</v>
      </c>
      <c r="F607" t="s">
        <v>3681</v>
      </c>
    </row>
    <row r="608" spans="5:9" x14ac:dyDescent="0.35">
      <c r="E608" t="s">
        <v>3682</v>
      </c>
      <c r="F608" t="s">
        <v>3683</v>
      </c>
    </row>
    <row r="609" spans="5:9" x14ac:dyDescent="0.35">
      <c r="E609" t="s">
        <v>3684</v>
      </c>
      <c r="F609" t="s">
        <v>3685</v>
      </c>
    </row>
    <row r="610" spans="5:9" x14ac:dyDescent="0.35">
      <c r="E610" t="s">
        <v>3686</v>
      </c>
      <c r="F610" t="s">
        <v>3687</v>
      </c>
    </row>
    <row r="611" spans="5:9" x14ac:dyDescent="0.35">
      <c r="E611" t="s">
        <v>3688</v>
      </c>
      <c r="F611" t="s">
        <v>3689</v>
      </c>
    </row>
    <row r="612" spans="5:9" x14ac:dyDescent="0.35">
      <c r="E612" t="s">
        <v>3690</v>
      </c>
      <c r="F612" t="s">
        <v>3691</v>
      </c>
    </row>
    <row r="613" spans="5:9" x14ac:dyDescent="0.35">
      <c r="E613" t="s">
        <v>3692</v>
      </c>
      <c r="F613" t="s">
        <v>3693</v>
      </c>
    </row>
    <row r="614" spans="5:9" x14ac:dyDescent="0.35">
      <c r="E614" t="s">
        <v>3694</v>
      </c>
      <c r="F614" t="s">
        <v>2954</v>
      </c>
      <c r="I614">
        <v>75</v>
      </c>
    </row>
    <row r="615" spans="5:9" x14ac:dyDescent="0.35">
      <c r="E615" t="s">
        <v>3695</v>
      </c>
      <c r="F615" t="s">
        <v>3696</v>
      </c>
      <c r="G615">
        <v>0.02</v>
      </c>
      <c r="H615">
        <v>14</v>
      </c>
      <c r="I615">
        <v>14</v>
      </c>
    </row>
    <row r="616" spans="5:9" x14ac:dyDescent="0.35">
      <c r="E616" t="s">
        <v>3697</v>
      </c>
      <c r="F616" t="s">
        <v>3698</v>
      </c>
      <c r="G616">
        <v>0.01</v>
      </c>
      <c r="H616">
        <v>15</v>
      </c>
      <c r="I616">
        <v>15</v>
      </c>
    </row>
    <row r="617" spans="5:9" x14ac:dyDescent="0.35">
      <c r="E617" t="s">
        <v>3699</v>
      </c>
      <c r="F617" t="s">
        <v>3700</v>
      </c>
    </row>
    <row r="618" spans="5:9" x14ac:dyDescent="0.35">
      <c r="E618" t="s">
        <v>3701</v>
      </c>
      <c r="F618" t="s">
        <v>3702</v>
      </c>
      <c r="G618">
        <v>0.01</v>
      </c>
    </row>
    <row r="619" spans="5:9" x14ac:dyDescent="0.35">
      <c r="E619" t="s">
        <v>3703</v>
      </c>
      <c r="F619" t="s">
        <v>3704</v>
      </c>
      <c r="G619">
        <v>0.01</v>
      </c>
    </row>
    <row r="620" spans="5:9" x14ac:dyDescent="0.35">
      <c r="E620" t="s">
        <v>3705</v>
      </c>
      <c r="F620" t="s">
        <v>3706</v>
      </c>
      <c r="G620">
        <v>0.01</v>
      </c>
    </row>
    <row r="621" spans="5:9" x14ac:dyDescent="0.35">
      <c r="E621" t="s">
        <v>3707</v>
      </c>
      <c r="F621" t="s">
        <v>3708</v>
      </c>
      <c r="G621">
        <v>0.01</v>
      </c>
    </row>
    <row r="622" spans="5:9" x14ac:dyDescent="0.35">
      <c r="E622" t="s">
        <v>3709</v>
      </c>
      <c r="F622" t="s">
        <v>3710</v>
      </c>
      <c r="G622">
        <v>0.01</v>
      </c>
    </row>
    <row r="623" spans="5:9" x14ac:dyDescent="0.35">
      <c r="E623" t="s">
        <v>3711</v>
      </c>
      <c r="F623" t="s">
        <v>3712</v>
      </c>
      <c r="G623">
        <v>0.01</v>
      </c>
    </row>
    <row r="624" spans="5:9" x14ac:dyDescent="0.35">
      <c r="E624" t="s">
        <v>3713</v>
      </c>
      <c r="F624" t="s">
        <v>3714</v>
      </c>
      <c r="G624">
        <v>0.01</v>
      </c>
    </row>
    <row r="625" spans="5:7" x14ac:dyDescent="0.35">
      <c r="E625" t="s">
        <v>3715</v>
      </c>
      <c r="F625" t="s">
        <v>3716</v>
      </c>
      <c r="G625">
        <v>0.01</v>
      </c>
    </row>
    <row r="626" spans="5:7" x14ac:dyDescent="0.35">
      <c r="E626" t="s">
        <v>3717</v>
      </c>
      <c r="F626" t="s">
        <v>3718</v>
      </c>
      <c r="G626">
        <v>0.01</v>
      </c>
    </row>
    <row r="627" spans="5:7" x14ac:dyDescent="0.35">
      <c r="E627" t="s">
        <v>3719</v>
      </c>
      <c r="F627" t="s">
        <v>3720</v>
      </c>
      <c r="G627">
        <v>0.01</v>
      </c>
    </row>
    <row r="628" spans="5:7" x14ac:dyDescent="0.35">
      <c r="E628" t="s">
        <v>3721</v>
      </c>
      <c r="F628" t="s">
        <v>3722</v>
      </c>
      <c r="G628">
        <v>0.01</v>
      </c>
    </row>
    <row r="629" spans="5:7" x14ac:dyDescent="0.35">
      <c r="E629" t="s">
        <v>3723</v>
      </c>
      <c r="F629" t="s">
        <v>3724</v>
      </c>
      <c r="G629">
        <v>0.01</v>
      </c>
    </row>
    <row r="630" spans="5:7" x14ac:dyDescent="0.35">
      <c r="E630" t="s">
        <v>3725</v>
      </c>
      <c r="F630" t="s">
        <v>3726</v>
      </c>
      <c r="G630">
        <v>0.01</v>
      </c>
    </row>
    <row r="631" spans="5:7" x14ac:dyDescent="0.35">
      <c r="E631" t="s">
        <v>3727</v>
      </c>
      <c r="F631" t="s">
        <v>3728</v>
      </c>
      <c r="G631">
        <v>0.01</v>
      </c>
    </row>
    <row r="632" spans="5:7" x14ac:dyDescent="0.35">
      <c r="E632" t="s">
        <v>3729</v>
      </c>
      <c r="F632" t="s">
        <v>3730</v>
      </c>
      <c r="G632">
        <v>0.01</v>
      </c>
    </row>
    <row r="633" spans="5:7" x14ac:dyDescent="0.35">
      <c r="E633" t="s">
        <v>3731</v>
      </c>
      <c r="F633" t="s">
        <v>3732</v>
      </c>
      <c r="G633">
        <v>0.01</v>
      </c>
    </row>
    <row r="634" spans="5:7" x14ac:dyDescent="0.35">
      <c r="E634" t="s">
        <v>3733</v>
      </c>
      <c r="F634" t="s">
        <v>3734</v>
      </c>
      <c r="G634">
        <v>0.01</v>
      </c>
    </row>
    <row r="635" spans="5:7" x14ac:dyDescent="0.35">
      <c r="E635" t="s">
        <v>3735</v>
      </c>
      <c r="F635" t="s">
        <v>3736</v>
      </c>
      <c r="G635">
        <v>0.01</v>
      </c>
    </row>
    <row r="636" spans="5:7" x14ac:dyDescent="0.35">
      <c r="E636" t="s">
        <v>3737</v>
      </c>
      <c r="F636" t="s">
        <v>3738</v>
      </c>
      <c r="G636">
        <v>0.01</v>
      </c>
    </row>
    <row r="637" spans="5:7" x14ac:dyDescent="0.35">
      <c r="E637" t="s">
        <v>3739</v>
      </c>
      <c r="F637" t="s">
        <v>3740</v>
      </c>
      <c r="G637">
        <v>0.01</v>
      </c>
    </row>
    <row r="638" spans="5:7" x14ac:dyDescent="0.35">
      <c r="E638" t="s">
        <v>3741</v>
      </c>
      <c r="F638" t="s">
        <v>3742</v>
      </c>
      <c r="G638">
        <v>0.01</v>
      </c>
    </row>
    <row r="639" spans="5:7" x14ac:dyDescent="0.35">
      <c r="E639" t="s">
        <v>3743</v>
      </c>
      <c r="F639" t="s">
        <v>3744</v>
      </c>
      <c r="G639">
        <v>0.01</v>
      </c>
    </row>
    <row r="640" spans="5:7" x14ac:dyDescent="0.35">
      <c r="E640" t="s">
        <v>3745</v>
      </c>
      <c r="F640" t="s">
        <v>3746</v>
      </c>
      <c r="G640">
        <v>0.01</v>
      </c>
    </row>
    <row r="641" spans="5:9" x14ac:dyDescent="0.35">
      <c r="E641" t="s">
        <v>3747</v>
      </c>
      <c r="F641" t="s">
        <v>3748</v>
      </c>
      <c r="G641">
        <v>0.01</v>
      </c>
    </row>
    <row r="642" spans="5:9" x14ac:dyDescent="0.35">
      <c r="E642" t="s">
        <v>3749</v>
      </c>
      <c r="F642" t="s">
        <v>3750</v>
      </c>
      <c r="G642">
        <v>0.01</v>
      </c>
    </row>
    <row r="643" spans="5:9" x14ac:dyDescent="0.35">
      <c r="E643" t="s">
        <v>3751</v>
      </c>
      <c r="F643" t="s">
        <v>3752</v>
      </c>
      <c r="G643">
        <v>0.01</v>
      </c>
    </row>
    <row r="644" spans="5:9" x14ac:dyDescent="0.35">
      <c r="E644" t="s">
        <v>3753</v>
      </c>
      <c r="F644" t="s">
        <v>3754</v>
      </c>
      <c r="G644">
        <v>0.01</v>
      </c>
    </row>
    <row r="645" spans="5:9" x14ac:dyDescent="0.35">
      <c r="E645" t="s">
        <v>3755</v>
      </c>
      <c r="F645" t="s">
        <v>3756</v>
      </c>
      <c r="G645">
        <v>0.01</v>
      </c>
    </row>
    <row r="646" spans="5:9" x14ac:dyDescent="0.35">
      <c r="E646" t="s">
        <v>3757</v>
      </c>
      <c r="F646" t="s">
        <v>3758</v>
      </c>
      <c r="G646">
        <v>0.01</v>
      </c>
    </row>
    <row r="647" spans="5:9" x14ac:dyDescent="0.35">
      <c r="E647" t="s">
        <v>3759</v>
      </c>
      <c r="F647" t="s">
        <v>3760</v>
      </c>
      <c r="G647">
        <v>0.01</v>
      </c>
    </row>
    <row r="648" spans="5:9" x14ac:dyDescent="0.35">
      <c r="E648" t="s">
        <v>3761</v>
      </c>
      <c r="F648" t="s">
        <v>3762</v>
      </c>
      <c r="G648">
        <v>0.01</v>
      </c>
    </row>
    <row r="649" spans="5:9" x14ac:dyDescent="0.35">
      <c r="E649" t="s">
        <v>3763</v>
      </c>
      <c r="F649" t="s">
        <v>2954</v>
      </c>
      <c r="I649">
        <v>75</v>
      </c>
    </row>
    <row r="650" spans="5:9" x14ac:dyDescent="0.35">
      <c r="E650" t="s">
        <v>3764</v>
      </c>
      <c r="F650" t="s">
        <v>3041</v>
      </c>
    </row>
    <row r="651" spans="5:9" x14ac:dyDescent="0.35">
      <c r="E651" t="s">
        <v>3765</v>
      </c>
      <c r="F651" t="s">
        <v>3766</v>
      </c>
      <c r="I651">
        <v>10</v>
      </c>
    </row>
    <row r="652" spans="5:9" x14ac:dyDescent="0.35">
      <c r="E652" t="s">
        <v>3767</v>
      </c>
      <c r="F652" t="s">
        <v>3768</v>
      </c>
      <c r="I652">
        <v>15</v>
      </c>
    </row>
    <row r="653" spans="5:9" x14ac:dyDescent="0.35">
      <c r="E653" t="s">
        <v>3769</v>
      </c>
      <c r="F653" t="s">
        <v>3770</v>
      </c>
      <c r="I653">
        <v>20</v>
      </c>
    </row>
    <row r="654" spans="5:9" x14ac:dyDescent="0.35">
      <c r="E654" t="s">
        <v>3771</v>
      </c>
      <c r="F654" t="s">
        <v>3772</v>
      </c>
      <c r="I654">
        <v>25</v>
      </c>
    </row>
    <row r="655" spans="5:9" x14ac:dyDescent="0.35">
      <c r="E655" t="s">
        <v>3773</v>
      </c>
      <c r="F655" t="s">
        <v>3774</v>
      </c>
      <c r="I655">
        <v>30</v>
      </c>
    </row>
    <row r="656" spans="5:9" x14ac:dyDescent="0.35">
      <c r="E656" t="s">
        <v>3775</v>
      </c>
      <c r="F656" t="s">
        <v>3776</v>
      </c>
      <c r="I656">
        <v>35</v>
      </c>
    </row>
    <row r="657" spans="5:9" x14ac:dyDescent="0.35">
      <c r="E657" t="s">
        <v>3777</v>
      </c>
      <c r="F657" t="s">
        <v>3778</v>
      </c>
      <c r="I657">
        <v>40</v>
      </c>
    </row>
    <row r="658" spans="5:9" x14ac:dyDescent="0.35">
      <c r="E658" t="s">
        <v>3779</v>
      </c>
      <c r="F658" t="s">
        <v>3780</v>
      </c>
      <c r="I658">
        <v>45</v>
      </c>
    </row>
    <row r="659" spans="5:9" x14ac:dyDescent="0.35">
      <c r="E659" t="s">
        <v>3781</v>
      </c>
      <c r="F659" t="s">
        <v>3782</v>
      </c>
      <c r="I659">
        <v>50</v>
      </c>
    </row>
    <row r="660" spans="5:9" x14ac:dyDescent="0.35">
      <c r="E660" t="s">
        <v>3783</v>
      </c>
      <c r="F660" t="s">
        <v>3784</v>
      </c>
      <c r="I660">
        <v>55</v>
      </c>
    </row>
    <row r="661" spans="5:9" x14ac:dyDescent="0.35">
      <c r="E661" t="s">
        <v>3785</v>
      </c>
      <c r="F661" t="s">
        <v>3786</v>
      </c>
    </row>
    <row r="662" spans="5:9" x14ac:dyDescent="0.35">
      <c r="E662" t="s">
        <v>3787</v>
      </c>
      <c r="F662" t="s">
        <v>3788</v>
      </c>
      <c r="I662">
        <v>60</v>
      </c>
    </row>
    <row r="663" spans="5:9" x14ac:dyDescent="0.35">
      <c r="E663" t="s">
        <v>3789</v>
      </c>
      <c r="F663" t="s">
        <v>3790</v>
      </c>
      <c r="I663">
        <v>65</v>
      </c>
    </row>
    <row r="664" spans="5:9" x14ac:dyDescent="0.35">
      <c r="E664" t="s">
        <v>3791</v>
      </c>
      <c r="F664" t="s">
        <v>3792</v>
      </c>
      <c r="I664">
        <v>70</v>
      </c>
    </row>
    <row r="665" spans="5:9" x14ac:dyDescent="0.35">
      <c r="E665" t="s">
        <v>3793</v>
      </c>
      <c r="F665" t="s">
        <v>3794</v>
      </c>
      <c r="I665">
        <v>75</v>
      </c>
    </row>
    <row r="666" spans="5:9" x14ac:dyDescent="0.35">
      <c r="E666" t="s">
        <v>3795</v>
      </c>
      <c r="F666" t="s">
        <v>3796</v>
      </c>
      <c r="I666">
        <v>80</v>
      </c>
    </row>
    <row r="667" spans="5:9" x14ac:dyDescent="0.35">
      <c r="E667" t="s">
        <v>3797</v>
      </c>
      <c r="F667" t="s">
        <v>3798</v>
      </c>
      <c r="I667">
        <v>85</v>
      </c>
    </row>
    <row r="668" spans="5:9" x14ac:dyDescent="0.35">
      <c r="E668" t="s">
        <v>3799</v>
      </c>
      <c r="F668" t="s">
        <v>3800</v>
      </c>
    </row>
    <row r="669" spans="5:9" x14ac:dyDescent="0.35">
      <c r="E669" t="s">
        <v>3801</v>
      </c>
      <c r="F669" t="s">
        <v>3802</v>
      </c>
    </row>
    <row r="670" spans="5:9" x14ac:dyDescent="0.35">
      <c r="E670" t="s">
        <v>3803</v>
      </c>
      <c r="F670" t="s">
        <v>3804</v>
      </c>
      <c r="I670">
        <v>90</v>
      </c>
    </row>
    <row r="671" spans="5:9" x14ac:dyDescent="0.35">
      <c r="E671" t="s">
        <v>2593</v>
      </c>
      <c r="F671" t="s">
        <v>3805</v>
      </c>
      <c r="I671">
        <v>95</v>
      </c>
    </row>
    <row r="672" spans="5:9" x14ac:dyDescent="0.35">
      <c r="E672" t="s">
        <v>3806</v>
      </c>
      <c r="F672" t="s">
        <v>3807</v>
      </c>
      <c r="I672">
        <v>100</v>
      </c>
    </row>
    <row r="673" spans="5:9" x14ac:dyDescent="0.35">
      <c r="E673" t="s">
        <v>2590</v>
      </c>
      <c r="F673" t="s">
        <v>3808</v>
      </c>
      <c r="I673">
        <v>105</v>
      </c>
    </row>
    <row r="674" spans="5:9" x14ac:dyDescent="0.35">
      <c r="E674" t="s">
        <v>2592</v>
      </c>
      <c r="F674" t="s">
        <v>3809</v>
      </c>
      <c r="I674">
        <v>110</v>
      </c>
    </row>
    <row r="675" spans="5:9" x14ac:dyDescent="0.35">
      <c r="E675" t="s">
        <v>3810</v>
      </c>
      <c r="F675" t="s">
        <v>3811</v>
      </c>
      <c r="I675">
        <v>115</v>
      </c>
    </row>
    <row r="676" spans="5:9" x14ac:dyDescent="0.35">
      <c r="E676" t="s">
        <v>3812</v>
      </c>
      <c r="F676" t="s">
        <v>3813</v>
      </c>
    </row>
    <row r="677" spans="5:9" x14ac:dyDescent="0.35">
      <c r="E677" t="s">
        <v>3814</v>
      </c>
      <c r="F677" t="s">
        <v>3815</v>
      </c>
      <c r="I677">
        <v>120</v>
      </c>
    </row>
    <row r="678" spans="5:9" x14ac:dyDescent="0.35">
      <c r="E678" t="s">
        <v>3816</v>
      </c>
      <c r="F678" t="s">
        <v>3817</v>
      </c>
      <c r="I678">
        <v>125</v>
      </c>
    </row>
    <row r="679" spans="5:9" x14ac:dyDescent="0.35">
      <c r="E679" t="s">
        <v>3818</v>
      </c>
      <c r="F679" t="s">
        <v>3819</v>
      </c>
      <c r="I679">
        <v>130</v>
      </c>
    </row>
    <row r="680" spans="5:9" x14ac:dyDescent="0.35">
      <c r="E680" t="s">
        <v>3820</v>
      </c>
      <c r="F680" t="s">
        <v>3821</v>
      </c>
      <c r="I680">
        <v>135</v>
      </c>
    </row>
    <row r="681" spans="5:9" x14ac:dyDescent="0.35">
      <c r="E681" t="s">
        <v>3822</v>
      </c>
      <c r="F681" t="s">
        <v>3823</v>
      </c>
      <c r="I681">
        <v>140</v>
      </c>
    </row>
    <row r="682" spans="5:9" x14ac:dyDescent="0.35">
      <c r="E682" t="s">
        <v>3824</v>
      </c>
      <c r="F682" t="s">
        <v>3825</v>
      </c>
      <c r="I682">
        <v>145</v>
      </c>
    </row>
    <row r="683" spans="5:9" x14ac:dyDescent="0.35">
      <c r="E683" t="s">
        <v>3826</v>
      </c>
      <c r="F683" t="s">
        <v>3827</v>
      </c>
    </row>
    <row r="684" spans="5:9" x14ac:dyDescent="0.35">
      <c r="E684" t="s">
        <v>3828</v>
      </c>
      <c r="F684" t="s">
        <v>3829</v>
      </c>
      <c r="I684">
        <v>150</v>
      </c>
    </row>
    <row r="685" spans="5:9" x14ac:dyDescent="0.35">
      <c r="E685" t="s">
        <v>3830</v>
      </c>
      <c r="F685" t="s">
        <v>3831</v>
      </c>
      <c r="I685">
        <v>155</v>
      </c>
    </row>
    <row r="686" spans="5:9" x14ac:dyDescent="0.35">
      <c r="E686" t="s">
        <v>3832</v>
      </c>
      <c r="F686" t="s">
        <v>3833</v>
      </c>
      <c r="I686">
        <v>160</v>
      </c>
    </row>
    <row r="687" spans="5:9" x14ac:dyDescent="0.35">
      <c r="E687" t="s">
        <v>3834</v>
      </c>
      <c r="F687" t="s">
        <v>3835</v>
      </c>
      <c r="I687">
        <v>165</v>
      </c>
    </row>
    <row r="688" spans="5:9" x14ac:dyDescent="0.35">
      <c r="E688" t="s">
        <v>3836</v>
      </c>
      <c r="F688" t="s">
        <v>3837</v>
      </c>
      <c r="I688">
        <v>170</v>
      </c>
    </row>
    <row r="689" spans="5:9" x14ac:dyDescent="0.35">
      <c r="E689" t="s">
        <v>3838</v>
      </c>
      <c r="F689" t="s">
        <v>3839</v>
      </c>
      <c r="I689">
        <v>175</v>
      </c>
    </row>
    <row r="690" spans="5:9" x14ac:dyDescent="0.35">
      <c r="E690" t="s">
        <v>3840</v>
      </c>
      <c r="F690" t="s">
        <v>3841</v>
      </c>
      <c r="I690">
        <v>180</v>
      </c>
    </row>
    <row r="691" spans="5:9" x14ac:dyDescent="0.35">
      <c r="E691" t="s">
        <v>3842</v>
      </c>
      <c r="F691" t="s">
        <v>3843</v>
      </c>
    </row>
    <row r="692" spans="5:9" x14ac:dyDescent="0.35">
      <c r="E692" t="s">
        <v>3844</v>
      </c>
      <c r="F692" t="s">
        <v>3845</v>
      </c>
    </row>
    <row r="693" spans="5:9" x14ac:dyDescent="0.35">
      <c r="E693" t="s">
        <v>3846</v>
      </c>
      <c r="F693" t="s">
        <v>3847</v>
      </c>
    </row>
    <row r="694" spans="5:9" x14ac:dyDescent="0.35">
      <c r="E694" t="s">
        <v>3848</v>
      </c>
      <c r="F694" t="s">
        <v>3849</v>
      </c>
    </row>
    <row r="695" spans="5:9" x14ac:dyDescent="0.35">
      <c r="E695" t="s">
        <v>3850</v>
      </c>
      <c r="F695" t="s">
        <v>3851</v>
      </c>
    </row>
    <row r="696" spans="5:9" x14ac:dyDescent="0.35">
      <c r="E696" t="s">
        <v>3852</v>
      </c>
      <c r="F696" t="s">
        <v>3853</v>
      </c>
    </row>
    <row r="697" spans="5:9" x14ac:dyDescent="0.35">
      <c r="E697" t="s">
        <v>3854</v>
      </c>
      <c r="F697" t="s">
        <v>3855</v>
      </c>
    </row>
    <row r="698" spans="5:9" x14ac:dyDescent="0.35">
      <c r="E698" t="s">
        <v>3856</v>
      </c>
      <c r="F698" t="s">
        <v>3857</v>
      </c>
    </row>
    <row r="699" spans="5:9" x14ac:dyDescent="0.35">
      <c r="E699" t="s">
        <v>3858</v>
      </c>
      <c r="F699" t="s">
        <v>3859</v>
      </c>
    </row>
    <row r="700" spans="5:9" x14ac:dyDescent="0.35">
      <c r="E700" t="s">
        <v>3860</v>
      </c>
      <c r="F700" t="s">
        <v>3861</v>
      </c>
      <c r="I700">
        <v>30</v>
      </c>
    </row>
    <row r="701" spans="5:9" x14ac:dyDescent="0.35">
      <c r="E701" t="s">
        <v>3862</v>
      </c>
      <c r="F701" t="s">
        <v>3863</v>
      </c>
      <c r="I701">
        <v>45</v>
      </c>
    </row>
    <row r="702" spans="5:9" x14ac:dyDescent="0.35">
      <c r="E702" t="s">
        <v>3864</v>
      </c>
      <c r="F702" t="s">
        <v>3865</v>
      </c>
      <c r="I702">
        <v>60</v>
      </c>
    </row>
    <row r="703" spans="5:9" x14ac:dyDescent="0.35">
      <c r="E703" t="s">
        <v>3866</v>
      </c>
      <c r="F703" t="s">
        <v>3867</v>
      </c>
      <c r="I703">
        <v>90</v>
      </c>
    </row>
    <row r="704" spans="5:9" x14ac:dyDescent="0.35">
      <c r="E704" t="s">
        <v>3868</v>
      </c>
      <c r="F704" t="s">
        <v>3869</v>
      </c>
      <c r="I704">
        <v>120</v>
      </c>
    </row>
    <row r="705" spans="5:9" x14ac:dyDescent="0.35">
      <c r="E705" t="s">
        <v>3870</v>
      </c>
      <c r="F705" t="s">
        <v>3871</v>
      </c>
      <c r="I705">
        <v>150</v>
      </c>
    </row>
    <row r="706" spans="5:9" x14ac:dyDescent="0.35">
      <c r="E706" t="s">
        <v>3872</v>
      </c>
      <c r="F706" t="s">
        <v>3873</v>
      </c>
    </row>
    <row r="707" spans="5:9" x14ac:dyDescent="0.35">
      <c r="E707" t="s">
        <v>3874</v>
      </c>
      <c r="F707" t="s">
        <v>3875</v>
      </c>
    </row>
    <row r="708" spans="5:9" x14ac:dyDescent="0.35">
      <c r="E708" t="s">
        <v>3876</v>
      </c>
      <c r="F708" t="s">
        <v>3877</v>
      </c>
    </row>
    <row r="709" spans="5:9" x14ac:dyDescent="0.35">
      <c r="E709" t="s">
        <v>3878</v>
      </c>
      <c r="F709" t="s">
        <v>3879</v>
      </c>
    </row>
    <row r="710" spans="5:9" x14ac:dyDescent="0.35">
      <c r="E710" t="s">
        <v>3880</v>
      </c>
      <c r="F710" t="s">
        <v>3881</v>
      </c>
    </row>
    <row r="711" spans="5:9" x14ac:dyDescent="0.35">
      <c r="E711" t="s">
        <v>3882</v>
      </c>
      <c r="F711" s="68">
        <v>44439</v>
      </c>
    </row>
    <row r="712" spans="5:9" x14ac:dyDescent="0.35">
      <c r="E712" t="s">
        <v>3883</v>
      </c>
      <c r="F712" s="68">
        <v>44469</v>
      </c>
    </row>
    <row r="713" spans="5:9" x14ac:dyDescent="0.35">
      <c r="E713" t="s">
        <v>3884</v>
      </c>
      <c r="F713" t="s">
        <v>3885</v>
      </c>
    </row>
    <row r="714" spans="5:9" x14ac:dyDescent="0.35">
      <c r="E714" t="s">
        <v>3886</v>
      </c>
      <c r="F714" t="s">
        <v>3887</v>
      </c>
    </row>
    <row r="715" spans="5:9" x14ac:dyDescent="0.35">
      <c r="E715" t="s">
        <v>3888</v>
      </c>
      <c r="F715" t="s">
        <v>3889</v>
      </c>
    </row>
    <row r="716" spans="5:9" x14ac:dyDescent="0.35">
      <c r="E716" t="s">
        <v>3890</v>
      </c>
      <c r="F716" t="s">
        <v>3891</v>
      </c>
      <c r="I716">
        <v>1</v>
      </c>
    </row>
    <row r="717" spans="5:9" x14ac:dyDescent="0.35">
      <c r="E717" t="s">
        <v>3892</v>
      </c>
      <c r="F717" t="s">
        <v>3893</v>
      </c>
    </row>
    <row r="718" spans="5:9" x14ac:dyDescent="0.35">
      <c r="E718" t="s">
        <v>3894</v>
      </c>
      <c r="F718" t="s">
        <v>3895</v>
      </c>
      <c r="I718">
        <v>1</v>
      </c>
    </row>
    <row r="719" spans="5:9" x14ac:dyDescent="0.35">
      <c r="E719" t="s">
        <v>3896</v>
      </c>
      <c r="F719" t="s">
        <v>3897</v>
      </c>
      <c r="I719">
        <v>1</v>
      </c>
    </row>
    <row r="720" spans="5:9" x14ac:dyDescent="0.35">
      <c r="E720" t="s">
        <v>3898</v>
      </c>
      <c r="F720" t="s">
        <v>3899</v>
      </c>
      <c r="I720">
        <v>1</v>
      </c>
    </row>
    <row r="721" spans="5:9" x14ac:dyDescent="0.35">
      <c r="E721" t="s">
        <v>3900</v>
      </c>
      <c r="F721" t="s">
        <v>3901</v>
      </c>
      <c r="I721">
        <v>1</v>
      </c>
    </row>
    <row r="722" spans="5:9" x14ac:dyDescent="0.35">
      <c r="E722" t="s">
        <v>3902</v>
      </c>
      <c r="F722" t="s">
        <v>3903</v>
      </c>
      <c r="I722">
        <v>1</v>
      </c>
    </row>
    <row r="723" spans="5:9" x14ac:dyDescent="0.35">
      <c r="E723" t="s">
        <v>3904</v>
      </c>
      <c r="F723" t="s">
        <v>3905</v>
      </c>
      <c r="I723">
        <v>75</v>
      </c>
    </row>
    <row r="724" spans="5:9" x14ac:dyDescent="0.35">
      <c r="E724" t="s">
        <v>3906</v>
      </c>
      <c r="F724" t="s">
        <v>3907</v>
      </c>
    </row>
    <row r="725" spans="5:9" x14ac:dyDescent="0.35">
      <c r="E725" t="s">
        <v>3908</v>
      </c>
      <c r="F725" t="s">
        <v>3909</v>
      </c>
    </row>
    <row r="726" spans="5:9" x14ac:dyDescent="0.35">
      <c r="E726" t="s">
        <v>3910</v>
      </c>
      <c r="F726" t="s">
        <v>3911</v>
      </c>
    </row>
    <row r="727" spans="5:9" x14ac:dyDescent="0.35">
      <c r="E727" t="s">
        <v>3912</v>
      </c>
      <c r="F727" t="s">
        <v>3913</v>
      </c>
    </row>
    <row r="728" spans="5:9" x14ac:dyDescent="0.35">
      <c r="E728" t="s">
        <v>3914</v>
      </c>
      <c r="F728" t="s">
        <v>3915</v>
      </c>
    </row>
    <row r="729" spans="5:9" x14ac:dyDescent="0.35">
      <c r="E729" t="s">
        <v>3916</v>
      </c>
      <c r="F729" t="s">
        <v>3917</v>
      </c>
    </row>
    <row r="730" spans="5:9" x14ac:dyDescent="0.35">
      <c r="E730" t="s">
        <v>3918</v>
      </c>
      <c r="F730" t="s">
        <v>3919</v>
      </c>
    </row>
    <row r="731" spans="5:9" x14ac:dyDescent="0.35">
      <c r="E731" t="s">
        <v>3920</v>
      </c>
      <c r="F731" t="s">
        <v>3921</v>
      </c>
    </row>
    <row r="732" spans="5:9" x14ac:dyDescent="0.35">
      <c r="E732" t="s">
        <v>3922</v>
      </c>
      <c r="F732" t="s">
        <v>3923</v>
      </c>
    </row>
    <row r="733" spans="5:9" x14ac:dyDescent="0.35">
      <c r="E733" t="s">
        <v>3924</v>
      </c>
      <c r="F733" t="s">
        <v>3925</v>
      </c>
    </row>
    <row r="734" spans="5:9" x14ac:dyDescent="0.35">
      <c r="E734" t="s">
        <v>3926</v>
      </c>
      <c r="F734" t="s">
        <v>3927</v>
      </c>
    </row>
    <row r="735" spans="5:9" x14ac:dyDescent="0.35">
      <c r="E735" t="s">
        <v>3928</v>
      </c>
      <c r="F735" t="s">
        <v>3929</v>
      </c>
    </row>
    <row r="736" spans="5:9" x14ac:dyDescent="0.35">
      <c r="E736" t="s">
        <v>3930</v>
      </c>
      <c r="F736" t="s">
        <v>3931</v>
      </c>
    </row>
    <row r="737" spans="5:6" x14ac:dyDescent="0.35">
      <c r="E737" t="s">
        <v>3932</v>
      </c>
      <c r="F737" t="s">
        <v>3933</v>
      </c>
    </row>
    <row r="738" spans="5:6" x14ac:dyDescent="0.35">
      <c r="E738" t="s">
        <v>3934</v>
      </c>
      <c r="F738" t="s">
        <v>3935</v>
      </c>
    </row>
    <row r="739" spans="5:6" x14ac:dyDescent="0.35">
      <c r="E739" t="s">
        <v>3936</v>
      </c>
      <c r="F739" t="s">
        <v>3937</v>
      </c>
    </row>
    <row r="740" spans="5:6" x14ac:dyDescent="0.35">
      <c r="E740" t="s">
        <v>3938</v>
      </c>
      <c r="F740" t="s">
        <v>3939</v>
      </c>
    </row>
    <row r="741" spans="5:6" x14ac:dyDescent="0.35">
      <c r="E741" t="s">
        <v>3940</v>
      </c>
      <c r="F741" t="s">
        <v>3941</v>
      </c>
    </row>
    <row r="742" spans="5:6" x14ac:dyDescent="0.35">
      <c r="E742" t="s">
        <v>3942</v>
      </c>
      <c r="F742" t="s">
        <v>3943</v>
      </c>
    </row>
    <row r="743" spans="5:6" x14ac:dyDescent="0.35">
      <c r="E743" t="s">
        <v>3944</v>
      </c>
      <c r="F743" t="s">
        <v>3945</v>
      </c>
    </row>
    <row r="744" spans="5:6" x14ac:dyDescent="0.35">
      <c r="E744" t="s">
        <v>3946</v>
      </c>
      <c r="F744" t="s">
        <v>3947</v>
      </c>
    </row>
    <row r="745" spans="5:6" x14ac:dyDescent="0.35">
      <c r="E745" t="s">
        <v>3948</v>
      </c>
      <c r="F745" t="s">
        <v>3949</v>
      </c>
    </row>
    <row r="746" spans="5:6" x14ac:dyDescent="0.35">
      <c r="E746" t="s">
        <v>3950</v>
      </c>
      <c r="F746" t="s">
        <v>3951</v>
      </c>
    </row>
    <row r="747" spans="5:6" x14ac:dyDescent="0.35">
      <c r="E747" t="s">
        <v>3952</v>
      </c>
      <c r="F747" t="s">
        <v>3953</v>
      </c>
    </row>
    <row r="748" spans="5:6" x14ac:dyDescent="0.35">
      <c r="E748" t="s">
        <v>3954</v>
      </c>
      <c r="F748" t="s">
        <v>3955</v>
      </c>
    </row>
    <row r="749" spans="5:6" x14ac:dyDescent="0.35">
      <c r="E749" t="s">
        <v>3956</v>
      </c>
      <c r="F749" t="s">
        <v>3957</v>
      </c>
    </row>
    <row r="750" spans="5:6" x14ac:dyDescent="0.35">
      <c r="E750" t="s">
        <v>3958</v>
      </c>
      <c r="F750" t="s">
        <v>3959</v>
      </c>
    </row>
    <row r="751" spans="5:6" x14ac:dyDescent="0.35">
      <c r="E751" t="s">
        <v>3960</v>
      </c>
      <c r="F751" t="s">
        <v>3961</v>
      </c>
    </row>
    <row r="752" spans="5:6" x14ac:dyDescent="0.35">
      <c r="E752" t="s">
        <v>3962</v>
      </c>
      <c r="F752" t="s">
        <v>3963</v>
      </c>
    </row>
    <row r="753" spans="5:9" x14ac:dyDescent="0.35">
      <c r="E753" t="s">
        <v>3964</v>
      </c>
      <c r="F753" t="s">
        <v>3965</v>
      </c>
    </row>
    <row r="754" spans="5:9" x14ac:dyDescent="0.35">
      <c r="E754" t="s">
        <v>3966</v>
      </c>
      <c r="F754" t="s">
        <v>3967</v>
      </c>
      <c r="G754">
        <v>0.01</v>
      </c>
      <c r="H754">
        <v>30</v>
      </c>
      <c r="I754">
        <v>30</v>
      </c>
    </row>
    <row r="755" spans="5:9" x14ac:dyDescent="0.35">
      <c r="E755" t="s">
        <v>3968</v>
      </c>
      <c r="F755" t="s">
        <v>3969</v>
      </c>
      <c r="G755">
        <v>0.01</v>
      </c>
    </row>
    <row r="756" spans="5:9" x14ac:dyDescent="0.35">
      <c r="E756" t="s">
        <v>3970</v>
      </c>
      <c r="F756" t="s">
        <v>3971</v>
      </c>
    </row>
    <row r="757" spans="5:9" x14ac:dyDescent="0.35">
      <c r="E757" t="s">
        <v>3972</v>
      </c>
      <c r="F757" t="s">
        <v>3973</v>
      </c>
      <c r="G757">
        <v>1.4999999999999999E-2</v>
      </c>
    </row>
    <row r="758" spans="5:9" x14ac:dyDescent="0.35">
      <c r="E758" t="s">
        <v>3974</v>
      </c>
      <c r="F758" t="s">
        <v>3975</v>
      </c>
      <c r="G758">
        <v>1.4999999999999999E-2</v>
      </c>
    </row>
    <row r="759" spans="5:9" x14ac:dyDescent="0.35">
      <c r="E759" t="s">
        <v>3976</v>
      </c>
      <c r="F759" t="s">
        <v>3977</v>
      </c>
    </row>
    <row r="760" spans="5:9" x14ac:dyDescent="0.35">
      <c r="E760" t="s">
        <v>3978</v>
      </c>
      <c r="F760" t="s">
        <v>3979</v>
      </c>
    </row>
    <row r="761" spans="5:9" x14ac:dyDescent="0.35">
      <c r="E761" t="s">
        <v>3980</v>
      </c>
      <c r="F761" t="s">
        <v>3981</v>
      </c>
    </row>
    <row r="762" spans="5:9" x14ac:dyDescent="0.35">
      <c r="E762" t="s">
        <v>3982</v>
      </c>
      <c r="F762" t="s">
        <v>3967</v>
      </c>
      <c r="G762">
        <v>0.01</v>
      </c>
      <c r="H762">
        <v>40</v>
      </c>
      <c r="I762">
        <v>40</v>
      </c>
    </row>
    <row r="763" spans="5:9" x14ac:dyDescent="0.35">
      <c r="E763" t="s">
        <v>3983</v>
      </c>
      <c r="F763" t="s">
        <v>3971</v>
      </c>
    </row>
    <row r="764" spans="5:9" x14ac:dyDescent="0.35">
      <c r="E764" t="s">
        <v>3984</v>
      </c>
      <c r="F764" t="s">
        <v>3985</v>
      </c>
      <c r="G764">
        <v>1.4999999999999999E-2</v>
      </c>
      <c r="H764">
        <v>30</v>
      </c>
      <c r="I764">
        <v>30</v>
      </c>
    </row>
    <row r="765" spans="5:9" x14ac:dyDescent="0.35">
      <c r="E765" t="s">
        <v>3986</v>
      </c>
      <c r="F765" t="s">
        <v>3987</v>
      </c>
      <c r="G765">
        <v>1.4999999999999999E-2</v>
      </c>
    </row>
    <row r="766" spans="5:9" x14ac:dyDescent="0.35">
      <c r="E766" t="s">
        <v>3988</v>
      </c>
      <c r="F766" t="s">
        <v>3989</v>
      </c>
      <c r="G766">
        <v>0.01</v>
      </c>
    </row>
    <row r="767" spans="5:9" x14ac:dyDescent="0.35">
      <c r="E767" t="s">
        <v>3990</v>
      </c>
      <c r="F767" t="s">
        <v>3991</v>
      </c>
      <c r="I767">
        <v>50</v>
      </c>
    </row>
    <row r="768" spans="5:9" x14ac:dyDescent="0.35">
      <c r="E768" t="s">
        <v>3992</v>
      </c>
      <c r="F768" t="s">
        <v>3993</v>
      </c>
      <c r="I768">
        <v>55</v>
      </c>
    </row>
    <row r="769" spans="5:9" x14ac:dyDescent="0.35">
      <c r="E769" t="s">
        <v>3994</v>
      </c>
      <c r="F769" t="s">
        <v>3995</v>
      </c>
      <c r="I769">
        <v>60</v>
      </c>
    </row>
    <row r="770" spans="5:9" x14ac:dyDescent="0.35">
      <c r="E770" t="s">
        <v>3996</v>
      </c>
      <c r="F770" t="s">
        <v>3997</v>
      </c>
      <c r="I770">
        <v>7</v>
      </c>
    </row>
    <row r="771" spans="5:9" x14ac:dyDescent="0.35">
      <c r="E771" t="s">
        <v>3998</v>
      </c>
      <c r="F771" t="s">
        <v>3999</v>
      </c>
      <c r="I771">
        <v>12</v>
      </c>
    </row>
    <row r="772" spans="5:9" x14ac:dyDescent="0.35">
      <c r="E772" t="s">
        <v>4000</v>
      </c>
      <c r="F772" t="s">
        <v>4001</v>
      </c>
      <c r="I772">
        <v>40</v>
      </c>
    </row>
    <row r="773" spans="5:9" x14ac:dyDescent="0.35">
      <c r="E773" t="s">
        <v>4002</v>
      </c>
      <c r="F773" t="s">
        <v>4003</v>
      </c>
      <c r="I773">
        <v>45</v>
      </c>
    </row>
    <row r="774" spans="5:9" x14ac:dyDescent="0.35">
      <c r="E774" t="s">
        <v>4004</v>
      </c>
      <c r="F774" t="s">
        <v>4005</v>
      </c>
      <c r="I774">
        <v>70</v>
      </c>
    </row>
    <row r="775" spans="5:9" x14ac:dyDescent="0.35">
      <c r="E775" t="s">
        <v>4006</v>
      </c>
      <c r="F775" t="s">
        <v>4007</v>
      </c>
      <c r="I775">
        <v>75</v>
      </c>
    </row>
    <row r="776" spans="5:9" x14ac:dyDescent="0.35">
      <c r="E776" t="s">
        <v>4008</v>
      </c>
      <c r="F776" t="s">
        <v>4009</v>
      </c>
      <c r="I776">
        <v>80</v>
      </c>
    </row>
    <row r="777" spans="5:9" x14ac:dyDescent="0.35">
      <c r="E777" t="s">
        <v>4010</v>
      </c>
      <c r="F777" t="s">
        <v>4011</v>
      </c>
      <c r="I777">
        <v>81</v>
      </c>
    </row>
    <row r="778" spans="5:9" x14ac:dyDescent="0.35">
      <c r="E778" t="s">
        <v>4012</v>
      </c>
      <c r="F778" t="s">
        <v>4013</v>
      </c>
      <c r="I778">
        <v>95</v>
      </c>
    </row>
    <row r="779" spans="5:9" x14ac:dyDescent="0.35">
      <c r="E779" t="s">
        <v>4014</v>
      </c>
      <c r="F779" t="s">
        <v>4015</v>
      </c>
      <c r="I779">
        <v>10</v>
      </c>
    </row>
    <row r="780" spans="5:9" x14ac:dyDescent="0.35">
      <c r="E780" t="s">
        <v>4016</v>
      </c>
      <c r="F780" t="s">
        <v>4017</v>
      </c>
      <c r="I780">
        <v>85</v>
      </c>
    </row>
    <row r="781" spans="5:9" x14ac:dyDescent="0.35">
      <c r="E781" t="s">
        <v>4018</v>
      </c>
      <c r="F781" t="s">
        <v>4019</v>
      </c>
      <c r="G781">
        <v>0.03</v>
      </c>
    </row>
    <row r="782" spans="5:9" x14ac:dyDescent="0.35">
      <c r="E782" t="s">
        <v>4020</v>
      </c>
      <c r="F782" t="s">
        <v>4021</v>
      </c>
      <c r="I782">
        <v>8</v>
      </c>
    </row>
    <row r="783" spans="5:9" x14ac:dyDescent="0.35">
      <c r="E783" t="s">
        <v>4022</v>
      </c>
      <c r="F783" t="s">
        <v>4023</v>
      </c>
      <c r="I783">
        <v>90</v>
      </c>
    </row>
    <row r="784" spans="5:9" x14ac:dyDescent="0.35">
      <c r="E784" t="s">
        <v>4024</v>
      </c>
      <c r="F784" t="s">
        <v>4025</v>
      </c>
      <c r="I784">
        <v>91</v>
      </c>
    </row>
    <row r="785" spans="5:9" x14ac:dyDescent="0.35">
      <c r="E785" t="s">
        <v>4026</v>
      </c>
      <c r="F785" t="s">
        <v>4027</v>
      </c>
      <c r="I785">
        <v>21</v>
      </c>
    </row>
    <row r="786" spans="5:9" x14ac:dyDescent="0.35">
      <c r="E786" t="s">
        <v>4028</v>
      </c>
      <c r="F786" t="s">
        <v>4029</v>
      </c>
      <c r="I786">
        <v>25</v>
      </c>
    </row>
    <row r="787" spans="5:9" x14ac:dyDescent="0.35">
      <c r="E787" t="s">
        <v>4030</v>
      </c>
      <c r="F787" t="s">
        <v>4031</v>
      </c>
      <c r="I787">
        <v>30</v>
      </c>
    </row>
    <row r="788" spans="5:9" x14ac:dyDescent="0.35">
      <c r="E788" t="s">
        <v>4032</v>
      </c>
      <c r="F788" t="s">
        <v>4033</v>
      </c>
      <c r="I788">
        <v>20</v>
      </c>
    </row>
    <row r="789" spans="5:9" x14ac:dyDescent="0.35">
      <c r="E789" t="s">
        <v>4034</v>
      </c>
      <c r="F789" t="s">
        <v>4035</v>
      </c>
      <c r="I789">
        <v>15</v>
      </c>
    </row>
    <row r="790" spans="5:9" x14ac:dyDescent="0.35">
      <c r="E790" t="s">
        <v>4036</v>
      </c>
      <c r="F790" t="s">
        <v>4037</v>
      </c>
      <c r="I790">
        <v>110</v>
      </c>
    </row>
    <row r="791" spans="5:9" x14ac:dyDescent="0.35">
      <c r="E791" t="s">
        <v>4038</v>
      </c>
      <c r="F791" t="s">
        <v>4039</v>
      </c>
      <c r="I791">
        <v>120</v>
      </c>
    </row>
    <row r="792" spans="5:9" x14ac:dyDescent="0.35">
      <c r="E792" t="s">
        <v>4040</v>
      </c>
      <c r="F792" t="s">
        <v>4041</v>
      </c>
      <c r="I792">
        <v>100</v>
      </c>
    </row>
    <row r="793" spans="5:9" x14ac:dyDescent="0.35">
      <c r="E793" t="s">
        <v>4042</v>
      </c>
      <c r="F793" t="s">
        <v>3060</v>
      </c>
      <c r="I793">
        <v>30</v>
      </c>
    </row>
    <row r="794" spans="5:9" x14ac:dyDescent="0.35">
      <c r="E794" t="s">
        <v>4043</v>
      </c>
      <c r="F794" t="s">
        <v>4044</v>
      </c>
      <c r="I794">
        <v>45</v>
      </c>
    </row>
    <row r="795" spans="5:9" x14ac:dyDescent="0.35">
      <c r="E795" t="s">
        <v>4045</v>
      </c>
      <c r="F795" t="s">
        <v>3064</v>
      </c>
      <c r="I795">
        <v>60</v>
      </c>
    </row>
    <row r="796" spans="5:9" x14ac:dyDescent="0.35">
      <c r="E796" t="s">
        <v>4046</v>
      </c>
      <c r="F796" t="s">
        <v>3076</v>
      </c>
      <c r="I796">
        <v>90</v>
      </c>
    </row>
    <row r="797" spans="5:9" x14ac:dyDescent="0.35">
      <c r="E797" t="s">
        <v>4047</v>
      </c>
      <c r="F797" t="s">
        <v>3090</v>
      </c>
      <c r="I797">
        <v>30</v>
      </c>
    </row>
    <row r="798" spans="5:9" x14ac:dyDescent="0.35">
      <c r="E798" t="s">
        <v>4048</v>
      </c>
      <c r="F798" t="s">
        <v>4049</v>
      </c>
      <c r="I798">
        <v>30</v>
      </c>
    </row>
    <row r="799" spans="5:9" x14ac:dyDescent="0.35">
      <c r="E799" t="s">
        <v>4050</v>
      </c>
      <c r="F799" t="s">
        <v>4051</v>
      </c>
    </row>
    <row r="800" spans="5:9" x14ac:dyDescent="0.35">
      <c r="E800" t="s">
        <v>4052</v>
      </c>
      <c r="F800" t="s">
        <v>3098</v>
      </c>
    </row>
    <row r="801" spans="5:9" x14ac:dyDescent="0.35">
      <c r="E801" t="s">
        <v>4053</v>
      </c>
      <c r="F801" t="s">
        <v>3102</v>
      </c>
      <c r="I801">
        <v>60</v>
      </c>
    </row>
    <row r="802" spans="5:9" x14ac:dyDescent="0.35">
      <c r="E802" t="s">
        <v>4054</v>
      </c>
      <c r="F802" t="s">
        <v>3106</v>
      </c>
      <c r="I802">
        <v>75</v>
      </c>
    </row>
    <row r="803" spans="5:9" x14ac:dyDescent="0.35">
      <c r="E803" t="s">
        <v>4055</v>
      </c>
      <c r="F803" t="s">
        <v>3110</v>
      </c>
      <c r="I803">
        <v>90</v>
      </c>
    </row>
    <row r="804" spans="5:9" x14ac:dyDescent="0.35">
      <c r="E804" t="s">
        <v>4056</v>
      </c>
      <c r="F804" t="s">
        <v>4057</v>
      </c>
    </row>
    <row r="805" spans="5:9" x14ac:dyDescent="0.35">
      <c r="E805" t="s">
        <v>4058</v>
      </c>
      <c r="F805" t="s">
        <v>4059</v>
      </c>
      <c r="I805">
        <v>90</v>
      </c>
    </row>
    <row r="806" spans="5:9" x14ac:dyDescent="0.35">
      <c r="E806" t="s">
        <v>4060</v>
      </c>
      <c r="F806" t="s">
        <v>4061</v>
      </c>
    </row>
    <row r="807" spans="5:9" x14ac:dyDescent="0.35">
      <c r="E807" t="s">
        <v>4062</v>
      </c>
      <c r="F807" t="s">
        <v>4063</v>
      </c>
      <c r="H807">
        <v>1</v>
      </c>
    </row>
    <row r="808" spans="5:9" x14ac:dyDescent="0.35">
      <c r="E808" t="s">
        <v>4064</v>
      </c>
      <c r="F808" t="s">
        <v>4065</v>
      </c>
      <c r="I808">
        <v>30</v>
      </c>
    </row>
    <row r="809" spans="5:9" x14ac:dyDescent="0.35">
      <c r="E809" t="s">
        <v>4066</v>
      </c>
      <c r="F809" t="s">
        <v>4067</v>
      </c>
    </row>
    <row r="810" spans="5:9" x14ac:dyDescent="0.35">
      <c r="E810" t="s">
        <v>4068</v>
      </c>
      <c r="F810" t="s">
        <v>4069</v>
      </c>
    </row>
    <row r="811" spans="5:9" x14ac:dyDescent="0.35">
      <c r="E811" t="s">
        <v>4070</v>
      </c>
      <c r="F811" t="s">
        <v>4071</v>
      </c>
      <c r="G811">
        <v>0.1525</v>
      </c>
    </row>
    <row r="812" spans="5:9" x14ac:dyDescent="0.35">
      <c r="E812" t="s">
        <v>4072</v>
      </c>
      <c r="F812" t="s">
        <v>4073</v>
      </c>
      <c r="I812">
        <v>60</v>
      </c>
    </row>
    <row r="813" spans="5:9" x14ac:dyDescent="0.35">
      <c r="E813" t="s">
        <v>4074</v>
      </c>
      <c r="F813" t="s">
        <v>4075</v>
      </c>
    </row>
    <row r="814" spans="5:9" x14ac:dyDescent="0.35">
      <c r="E814" t="s">
        <v>4076</v>
      </c>
      <c r="F814" t="s">
        <v>3005</v>
      </c>
    </row>
    <row r="815" spans="5:9" x14ac:dyDescent="0.35">
      <c r="E815" t="s">
        <v>4077</v>
      </c>
      <c r="F815" t="s">
        <v>4078</v>
      </c>
    </row>
    <row r="816" spans="5:9" x14ac:dyDescent="0.35">
      <c r="E816" t="s">
        <v>4079</v>
      </c>
      <c r="F816" t="s">
        <v>3003</v>
      </c>
    </row>
    <row r="817" spans="5:9" x14ac:dyDescent="0.35">
      <c r="E817" t="s">
        <v>4080</v>
      </c>
      <c r="F817" t="s">
        <v>4081</v>
      </c>
      <c r="I817">
        <v>75</v>
      </c>
    </row>
    <row r="818" spans="5:9" x14ac:dyDescent="0.35">
      <c r="E818" t="s">
        <v>4082</v>
      </c>
      <c r="F818" t="s">
        <v>4083</v>
      </c>
    </row>
    <row r="819" spans="5:9" x14ac:dyDescent="0.35">
      <c r="E819" t="s">
        <v>4084</v>
      </c>
      <c r="F819" t="s">
        <v>4085</v>
      </c>
    </row>
    <row r="820" spans="5:9" x14ac:dyDescent="0.35">
      <c r="E820" t="s">
        <v>4086</v>
      </c>
      <c r="F820" t="s">
        <v>4087</v>
      </c>
      <c r="I820">
        <v>80</v>
      </c>
    </row>
    <row r="821" spans="5:9" x14ac:dyDescent="0.35">
      <c r="E821" t="s">
        <v>4088</v>
      </c>
      <c r="F821" t="s">
        <v>4089</v>
      </c>
      <c r="I821">
        <v>90</v>
      </c>
    </row>
    <row r="822" spans="5:9" x14ac:dyDescent="0.35">
      <c r="E822" t="s">
        <v>4090</v>
      </c>
      <c r="F822" t="s">
        <v>4091</v>
      </c>
    </row>
    <row r="823" spans="5:9" x14ac:dyDescent="0.35">
      <c r="E823" t="s">
        <v>4092</v>
      </c>
      <c r="F823" t="s">
        <v>4093</v>
      </c>
    </row>
    <row r="824" spans="5:9" x14ac:dyDescent="0.35">
      <c r="E824" t="s">
        <v>4094</v>
      </c>
      <c r="F824" t="s">
        <v>4095</v>
      </c>
    </row>
    <row r="825" spans="5:9" x14ac:dyDescent="0.35">
      <c r="E825" t="s">
        <v>4096</v>
      </c>
      <c r="F825" t="s">
        <v>4097</v>
      </c>
      <c r="I825">
        <v>45</v>
      </c>
    </row>
    <row r="826" spans="5:9" x14ac:dyDescent="0.35">
      <c r="E826" t="s">
        <v>4098</v>
      </c>
      <c r="F826" t="s">
        <v>4099</v>
      </c>
      <c r="I826">
        <v>115</v>
      </c>
    </row>
    <row r="827" spans="5:9" x14ac:dyDescent="0.35">
      <c r="E827" t="s">
        <v>4100</v>
      </c>
      <c r="F827" t="s">
        <v>4101</v>
      </c>
      <c r="I827">
        <v>120</v>
      </c>
    </row>
    <row r="828" spans="5:9" x14ac:dyDescent="0.35">
      <c r="E828" t="s">
        <v>4102</v>
      </c>
      <c r="F828" t="s">
        <v>4103</v>
      </c>
    </row>
    <row r="829" spans="5:9" x14ac:dyDescent="0.35">
      <c r="E829" t="s">
        <v>4104</v>
      </c>
      <c r="F829" t="s">
        <v>4105</v>
      </c>
      <c r="I829">
        <v>180</v>
      </c>
    </row>
    <row r="830" spans="5:9" x14ac:dyDescent="0.35">
      <c r="E830" t="s">
        <v>4106</v>
      </c>
      <c r="F830" t="s">
        <v>4085</v>
      </c>
    </row>
    <row r="831" spans="5:9" x14ac:dyDescent="0.35">
      <c r="E831" t="s">
        <v>4107</v>
      </c>
      <c r="F831" t="s">
        <v>4108</v>
      </c>
      <c r="I831">
        <v>80</v>
      </c>
    </row>
    <row r="832" spans="5:9" x14ac:dyDescent="0.35">
      <c r="E832" t="s">
        <v>4109</v>
      </c>
      <c r="F832" t="s">
        <v>4110</v>
      </c>
      <c r="I832">
        <v>240</v>
      </c>
    </row>
    <row r="833" spans="5:6" x14ac:dyDescent="0.35">
      <c r="E833" t="s">
        <v>4111</v>
      </c>
      <c r="F833" t="s">
        <v>4112</v>
      </c>
    </row>
    <row r="834" spans="5:6" x14ac:dyDescent="0.35">
      <c r="E834" t="s">
        <v>4113</v>
      </c>
      <c r="F834" t="s">
        <v>4114</v>
      </c>
    </row>
    <row r="835" spans="5:6" x14ac:dyDescent="0.35">
      <c r="E835" t="s">
        <v>4115</v>
      </c>
      <c r="F835" t="s">
        <v>4116</v>
      </c>
    </row>
    <row r="836" spans="5:6" x14ac:dyDescent="0.35">
      <c r="E836" t="s">
        <v>4117</v>
      </c>
      <c r="F836" t="s">
        <v>4118</v>
      </c>
    </row>
    <row r="837" spans="5:6" x14ac:dyDescent="0.35">
      <c r="E837" t="s">
        <v>4119</v>
      </c>
      <c r="F837" t="s">
        <v>4120</v>
      </c>
    </row>
    <row r="838" spans="5:6" x14ac:dyDescent="0.35">
      <c r="E838" t="s">
        <v>4121</v>
      </c>
      <c r="F838" t="s">
        <v>4122</v>
      </c>
    </row>
    <row r="839" spans="5:6" x14ac:dyDescent="0.35">
      <c r="E839" t="s">
        <v>4123</v>
      </c>
      <c r="F839" t="s">
        <v>4124</v>
      </c>
    </row>
    <row r="840" spans="5:6" x14ac:dyDescent="0.35">
      <c r="E840" t="s">
        <v>4125</v>
      </c>
      <c r="F840" t="s">
        <v>4126</v>
      </c>
    </row>
    <row r="841" spans="5:6" x14ac:dyDescent="0.35">
      <c r="E841" t="s">
        <v>4127</v>
      </c>
      <c r="F841" t="s">
        <v>4128</v>
      </c>
    </row>
    <row r="842" spans="5:6" x14ac:dyDescent="0.35">
      <c r="E842" t="s">
        <v>4129</v>
      </c>
      <c r="F842" t="s">
        <v>4130</v>
      </c>
    </row>
    <row r="843" spans="5:6" x14ac:dyDescent="0.35">
      <c r="E843" t="s">
        <v>4131</v>
      </c>
      <c r="F843" t="s">
        <v>4132</v>
      </c>
    </row>
    <row r="844" spans="5:6" x14ac:dyDescent="0.35">
      <c r="E844" t="s">
        <v>4133</v>
      </c>
      <c r="F844" t="s">
        <v>4134</v>
      </c>
    </row>
    <row r="845" spans="5:6" x14ac:dyDescent="0.35">
      <c r="E845" t="s">
        <v>4135</v>
      </c>
      <c r="F845" t="s">
        <v>4136</v>
      </c>
    </row>
    <row r="846" spans="5:6" x14ac:dyDescent="0.35">
      <c r="E846" t="s">
        <v>4137</v>
      </c>
      <c r="F846" t="s">
        <v>4138</v>
      </c>
    </row>
    <row r="847" spans="5:6" x14ac:dyDescent="0.35">
      <c r="E847" t="s">
        <v>4139</v>
      </c>
      <c r="F847" t="s">
        <v>4140</v>
      </c>
    </row>
    <row r="848" spans="5:6" x14ac:dyDescent="0.35">
      <c r="E848" t="s">
        <v>4141</v>
      </c>
      <c r="F848" t="s">
        <v>4142</v>
      </c>
    </row>
    <row r="849" spans="5:6" x14ac:dyDescent="0.35">
      <c r="E849" t="s">
        <v>4143</v>
      </c>
      <c r="F849" t="s">
        <v>4144</v>
      </c>
    </row>
    <row r="850" spans="5:6" x14ac:dyDescent="0.35">
      <c r="E850" t="s">
        <v>4145</v>
      </c>
      <c r="F850" t="s">
        <v>4146</v>
      </c>
    </row>
    <row r="851" spans="5:6" x14ac:dyDescent="0.35">
      <c r="E851" t="s">
        <v>4147</v>
      </c>
      <c r="F851" t="s">
        <v>4148</v>
      </c>
    </row>
    <row r="852" spans="5:6" x14ac:dyDescent="0.35">
      <c r="E852" t="s">
        <v>4149</v>
      </c>
      <c r="F852" t="s">
        <v>4150</v>
      </c>
    </row>
    <row r="853" spans="5:6" x14ac:dyDescent="0.35">
      <c r="E853" t="s">
        <v>4151</v>
      </c>
      <c r="F853" t="s">
        <v>4152</v>
      </c>
    </row>
    <row r="854" spans="5:6" x14ac:dyDescent="0.35">
      <c r="E854" t="s">
        <v>4153</v>
      </c>
      <c r="F854" t="s">
        <v>4154</v>
      </c>
    </row>
    <row r="855" spans="5:6" x14ac:dyDescent="0.35">
      <c r="E855" t="s">
        <v>4155</v>
      </c>
      <c r="F855" t="s">
        <v>4156</v>
      </c>
    </row>
    <row r="856" spans="5:6" x14ac:dyDescent="0.35">
      <c r="E856" t="s">
        <v>4157</v>
      </c>
      <c r="F856" t="s">
        <v>4158</v>
      </c>
    </row>
    <row r="857" spans="5:6" x14ac:dyDescent="0.35">
      <c r="E857" t="s">
        <v>4159</v>
      </c>
      <c r="F857" t="s">
        <v>4160</v>
      </c>
    </row>
    <row r="858" spans="5:6" x14ac:dyDescent="0.35">
      <c r="E858" t="s">
        <v>4161</v>
      </c>
      <c r="F858" t="s">
        <v>4162</v>
      </c>
    </row>
    <row r="859" spans="5:6" x14ac:dyDescent="0.35">
      <c r="E859" t="s">
        <v>4163</v>
      </c>
      <c r="F859" t="s">
        <v>4164</v>
      </c>
    </row>
    <row r="860" spans="5:6" x14ac:dyDescent="0.35">
      <c r="E860" t="s">
        <v>4165</v>
      </c>
      <c r="F860" t="s">
        <v>4166</v>
      </c>
    </row>
    <row r="861" spans="5:6" x14ac:dyDescent="0.35">
      <c r="E861" t="s">
        <v>4167</v>
      </c>
      <c r="F861" t="s">
        <v>4168</v>
      </c>
    </row>
    <row r="862" spans="5:6" x14ac:dyDescent="0.35">
      <c r="E862" t="s">
        <v>4169</v>
      </c>
      <c r="F862" t="s">
        <v>4170</v>
      </c>
    </row>
    <row r="863" spans="5:6" x14ac:dyDescent="0.35">
      <c r="E863" t="s">
        <v>4171</v>
      </c>
      <c r="F863" t="s">
        <v>4172</v>
      </c>
    </row>
    <row r="864" spans="5:6" x14ac:dyDescent="0.35">
      <c r="E864" t="s">
        <v>4173</v>
      </c>
      <c r="F864" t="s">
        <v>4174</v>
      </c>
    </row>
    <row r="865" spans="5:6" x14ac:dyDescent="0.35">
      <c r="E865" t="s">
        <v>4175</v>
      </c>
      <c r="F865" t="s">
        <v>4176</v>
      </c>
    </row>
    <row r="866" spans="5:6" x14ac:dyDescent="0.35">
      <c r="E866" t="s">
        <v>4177</v>
      </c>
      <c r="F866" t="s">
        <v>4178</v>
      </c>
    </row>
    <row r="867" spans="5:6" x14ac:dyDescent="0.35">
      <c r="E867" t="s">
        <v>4179</v>
      </c>
      <c r="F867" t="s">
        <v>4180</v>
      </c>
    </row>
    <row r="868" spans="5:6" x14ac:dyDescent="0.35">
      <c r="E868" t="s">
        <v>4181</v>
      </c>
      <c r="F868" t="s">
        <v>4182</v>
      </c>
    </row>
    <row r="869" spans="5:6" x14ac:dyDescent="0.35">
      <c r="E869" t="s">
        <v>4183</v>
      </c>
      <c r="F869" t="s">
        <v>4184</v>
      </c>
    </row>
    <row r="870" spans="5:6" x14ac:dyDescent="0.35">
      <c r="E870" t="s">
        <v>4185</v>
      </c>
      <c r="F870" t="s">
        <v>4186</v>
      </c>
    </row>
    <row r="871" spans="5:6" x14ac:dyDescent="0.35">
      <c r="E871" t="s">
        <v>4187</v>
      </c>
      <c r="F871" t="s">
        <v>4176</v>
      </c>
    </row>
    <row r="872" spans="5:6" x14ac:dyDescent="0.35">
      <c r="E872" t="s">
        <v>4188</v>
      </c>
      <c r="F872" t="s">
        <v>4189</v>
      </c>
    </row>
    <row r="873" spans="5:6" x14ac:dyDescent="0.35">
      <c r="E873" t="s">
        <v>4190</v>
      </c>
      <c r="F873" t="s">
        <v>4191</v>
      </c>
    </row>
    <row r="874" spans="5:6" x14ac:dyDescent="0.35">
      <c r="E874" t="s">
        <v>4192</v>
      </c>
      <c r="F874" t="s">
        <v>4193</v>
      </c>
    </row>
    <row r="875" spans="5:6" x14ac:dyDescent="0.35">
      <c r="E875" t="s">
        <v>4194</v>
      </c>
      <c r="F875" t="s">
        <v>4184</v>
      </c>
    </row>
    <row r="876" spans="5:6" x14ac:dyDescent="0.35">
      <c r="E876" t="s">
        <v>4195</v>
      </c>
      <c r="F876" t="s">
        <v>4196</v>
      </c>
    </row>
    <row r="877" spans="5:6" x14ac:dyDescent="0.35">
      <c r="E877" t="s">
        <v>4197</v>
      </c>
      <c r="F877" t="s">
        <v>4198</v>
      </c>
    </row>
    <row r="878" spans="5:6" x14ac:dyDescent="0.35">
      <c r="E878" t="s">
        <v>4199</v>
      </c>
      <c r="F878" t="s">
        <v>4200</v>
      </c>
    </row>
    <row r="879" spans="5:6" x14ac:dyDescent="0.35">
      <c r="E879" t="s">
        <v>4201</v>
      </c>
      <c r="F879" t="s">
        <v>4202</v>
      </c>
    </row>
    <row r="880" spans="5:6" x14ac:dyDescent="0.35">
      <c r="E880" t="s">
        <v>4203</v>
      </c>
      <c r="F880" t="s">
        <v>4204</v>
      </c>
    </row>
    <row r="881" spans="5:9" x14ac:dyDescent="0.35">
      <c r="E881" t="s">
        <v>4205</v>
      </c>
      <c r="F881" t="s">
        <v>4178</v>
      </c>
    </row>
    <row r="882" spans="5:9" x14ac:dyDescent="0.35">
      <c r="E882" t="s">
        <v>4206</v>
      </c>
      <c r="F882" t="s">
        <v>4180</v>
      </c>
    </row>
    <row r="883" spans="5:9" x14ac:dyDescent="0.35">
      <c r="E883" t="s">
        <v>4207</v>
      </c>
      <c r="F883" t="s">
        <v>4208</v>
      </c>
    </row>
    <row r="884" spans="5:9" x14ac:dyDescent="0.35">
      <c r="E884" t="s">
        <v>4209</v>
      </c>
      <c r="F884" t="s">
        <v>4210</v>
      </c>
    </row>
    <row r="885" spans="5:9" x14ac:dyDescent="0.35">
      <c r="E885" t="s">
        <v>4211</v>
      </c>
      <c r="F885" t="s">
        <v>4212</v>
      </c>
    </row>
    <row r="886" spans="5:9" x14ac:dyDescent="0.35">
      <c r="E886" t="s">
        <v>4213</v>
      </c>
      <c r="F886" t="s">
        <v>4214</v>
      </c>
      <c r="G886">
        <v>0.02</v>
      </c>
    </row>
    <row r="887" spans="5:9" x14ac:dyDescent="0.35">
      <c r="E887" t="s">
        <v>4215</v>
      </c>
      <c r="F887" t="s">
        <v>4216</v>
      </c>
    </row>
    <row r="888" spans="5:9" x14ac:dyDescent="0.35">
      <c r="E888" t="s">
        <v>4217</v>
      </c>
      <c r="F888" t="s">
        <v>4218</v>
      </c>
      <c r="I888">
        <v>60</v>
      </c>
    </row>
    <row r="889" spans="5:9" x14ac:dyDescent="0.35">
      <c r="E889" t="s">
        <v>4219</v>
      </c>
      <c r="F889" t="s">
        <v>4220</v>
      </c>
      <c r="I889">
        <v>120</v>
      </c>
    </row>
    <row r="890" spans="5:9" x14ac:dyDescent="0.35">
      <c r="E890" t="s">
        <v>4221</v>
      </c>
      <c r="F890" t="s">
        <v>2912</v>
      </c>
    </row>
    <row r="891" spans="5:9" x14ac:dyDescent="0.35">
      <c r="E891" t="s">
        <v>4222</v>
      </c>
      <c r="F891" t="s">
        <v>4223</v>
      </c>
      <c r="I891">
        <v>60</v>
      </c>
    </row>
    <row r="892" spans="5:9" x14ac:dyDescent="0.35">
      <c r="E892" t="s">
        <v>4224</v>
      </c>
      <c r="F892" t="s">
        <v>2914</v>
      </c>
    </row>
    <row r="893" spans="5:9" x14ac:dyDescent="0.35">
      <c r="E893" t="s">
        <v>4225</v>
      </c>
      <c r="F893" t="s">
        <v>4226</v>
      </c>
    </row>
    <row r="894" spans="5:9" x14ac:dyDescent="0.35">
      <c r="E894" t="s">
        <v>4227</v>
      </c>
      <c r="F894" t="s">
        <v>4228</v>
      </c>
    </row>
    <row r="895" spans="5:9" x14ac:dyDescent="0.35">
      <c r="E895" t="s">
        <v>4229</v>
      </c>
      <c r="F895" t="s">
        <v>4226</v>
      </c>
    </row>
    <row r="896" spans="5:9" x14ac:dyDescent="0.35">
      <c r="E896" t="s">
        <v>4230</v>
      </c>
      <c r="F896" t="s">
        <v>4231</v>
      </c>
      <c r="I896">
        <v>10</v>
      </c>
    </row>
    <row r="897" spans="5:9" x14ac:dyDescent="0.35">
      <c r="E897" t="s">
        <v>4232</v>
      </c>
      <c r="F897" t="s">
        <v>3070</v>
      </c>
      <c r="G897">
        <v>0.02</v>
      </c>
    </row>
    <row r="898" spans="5:9" x14ac:dyDescent="0.35">
      <c r="E898" t="s">
        <v>4233</v>
      </c>
      <c r="F898" t="s">
        <v>4234</v>
      </c>
    </row>
    <row r="899" spans="5:9" x14ac:dyDescent="0.35">
      <c r="E899" t="s">
        <v>4235</v>
      </c>
      <c r="F899" t="s">
        <v>4236</v>
      </c>
    </row>
    <row r="900" spans="5:9" x14ac:dyDescent="0.35">
      <c r="E900" t="s">
        <v>4237</v>
      </c>
      <c r="F900" t="s">
        <v>4238</v>
      </c>
    </row>
    <row r="901" spans="5:9" x14ac:dyDescent="0.35">
      <c r="E901" t="s">
        <v>4239</v>
      </c>
      <c r="F901" t="s">
        <v>4240</v>
      </c>
    </row>
    <row r="902" spans="5:9" x14ac:dyDescent="0.35">
      <c r="E902" t="s">
        <v>4241</v>
      </c>
      <c r="F902" t="s">
        <v>4242</v>
      </c>
    </row>
    <row r="903" spans="5:9" x14ac:dyDescent="0.35">
      <c r="E903" t="s">
        <v>4243</v>
      </c>
      <c r="F903" t="s">
        <v>4244</v>
      </c>
    </row>
    <row r="904" spans="5:9" x14ac:dyDescent="0.35">
      <c r="E904" t="s">
        <v>4245</v>
      </c>
      <c r="F904" t="s">
        <v>4246</v>
      </c>
    </row>
    <row r="905" spans="5:9" x14ac:dyDescent="0.35">
      <c r="E905" t="s">
        <v>4247</v>
      </c>
      <c r="F905" t="s">
        <v>4248</v>
      </c>
    </row>
    <row r="906" spans="5:9" x14ac:dyDescent="0.35">
      <c r="E906" t="s">
        <v>4249</v>
      </c>
      <c r="F906" t="s">
        <v>4250</v>
      </c>
    </row>
    <row r="907" spans="5:9" x14ac:dyDescent="0.35">
      <c r="E907" t="s">
        <v>4251</v>
      </c>
      <c r="F907" t="s">
        <v>4252</v>
      </c>
      <c r="G907">
        <v>0.03</v>
      </c>
    </row>
    <row r="908" spans="5:9" x14ac:dyDescent="0.35">
      <c r="E908" t="s">
        <v>4253</v>
      </c>
      <c r="F908" t="s">
        <v>4254</v>
      </c>
      <c r="I908">
        <v>8</v>
      </c>
    </row>
    <row r="909" spans="5:9" x14ac:dyDescent="0.35">
      <c r="E909" t="s">
        <v>4255</v>
      </c>
      <c r="F909" t="s">
        <v>4256</v>
      </c>
      <c r="I909">
        <v>15</v>
      </c>
    </row>
    <row r="910" spans="5:9" x14ac:dyDescent="0.35">
      <c r="E910" t="s">
        <v>4257</v>
      </c>
      <c r="F910" t="s">
        <v>4258</v>
      </c>
      <c r="I910">
        <v>21</v>
      </c>
    </row>
    <row r="911" spans="5:9" x14ac:dyDescent="0.35">
      <c r="E911" t="s">
        <v>4259</v>
      </c>
      <c r="F911" t="s">
        <v>4260</v>
      </c>
      <c r="G911">
        <v>0.03</v>
      </c>
      <c r="H911">
        <v>15</v>
      </c>
      <c r="I911">
        <v>15</v>
      </c>
    </row>
    <row r="912" spans="5:9" x14ac:dyDescent="0.35">
      <c r="E912" t="s">
        <v>4261</v>
      </c>
      <c r="F912" t="s">
        <v>4262</v>
      </c>
      <c r="G912">
        <v>0.02</v>
      </c>
      <c r="H912">
        <v>8</v>
      </c>
      <c r="I912">
        <v>8</v>
      </c>
    </row>
    <row r="913" spans="5:9" x14ac:dyDescent="0.35">
      <c r="E913" t="s">
        <v>4263</v>
      </c>
      <c r="F913" t="s">
        <v>4264</v>
      </c>
      <c r="G913">
        <v>0.01</v>
      </c>
      <c r="I913">
        <v>30</v>
      </c>
    </row>
    <row r="914" spans="5:9" x14ac:dyDescent="0.35">
      <c r="E914" t="s">
        <v>4265</v>
      </c>
      <c r="F914" t="s">
        <v>4266</v>
      </c>
      <c r="I914">
        <v>30</v>
      </c>
    </row>
    <row r="915" spans="5:9" x14ac:dyDescent="0.35">
      <c r="E915" t="s">
        <v>4267</v>
      </c>
      <c r="F915" t="s">
        <v>4268</v>
      </c>
    </row>
    <row r="916" spans="5:9" x14ac:dyDescent="0.35">
      <c r="E916" t="s">
        <v>4269</v>
      </c>
      <c r="F916" t="s">
        <v>4270</v>
      </c>
      <c r="I916">
        <v>35</v>
      </c>
    </row>
    <row r="917" spans="5:9" x14ac:dyDescent="0.35">
      <c r="E917" t="s">
        <v>4271</v>
      </c>
      <c r="F917" t="s">
        <v>4272</v>
      </c>
      <c r="I917">
        <v>45</v>
      </c>
    </row>
    <row r="918" spans="5:9" x14ac:dyDescent="0.35">
      <c r="E918" t="s">
        <v>4273</v>
      </c>
      <c r="F918" t="s">
        <v>4274</v>
      </c>
      <c r="I918">
        <v>60</v>
      </c>
    </row>
    <row r="919" spans="5:9" x14ac:dyDescent="0.35">
      <c r="E919" t="s">
        <v>4275</v>
      </c>
      <c r="F919" t="s">
        <v>4276</v>
      </c>
    </row>
    <row r="920" spans="5:9" x14ac:dyDescent="0.35">
      <c r="E920" t="s">
        <v>4277</v>
      </c>
      <c r="F920" t="s">
        <v>4278</v>
      </c>
      <c r="I920">
        <v>75</v>
      </c>
    </row>
    <row r="921" spans="5:9" x14ac:dyDescent="0.35">
      <c r="E921" t="s">
        <v>4279</v>
      </c>
      <c r="F921" t="s">
        <v>4280</v>
      </c>
    </row>
    <row r="922" spans="5:9" x14ac:dyDescent="0.35">
      <c r="E922" t="s">
        <v>4281</v>
      </c>
      <c r="F922" t="s">
        <v>4282</v>
      </c>
    </row>
    <row r="923" spans="5:9" x14ac:dyDescent="0.35">
      <c r="E923" t="s">
        <v>4283</v>
      </c>
      <c r="F923" t="s">
        <v>4284</v>
      </c>
    </row>
    <row r="924" spans="5:9" x14ac:dyDescent="0.35">
      <c r="E924" t="s">
        <v>4285</v>
      </c>
      <c r="F924" t="s">
        <v>4286</v>
      </c>
    </row>
    <row r="925" spans="5:9" x14ac:dyDescent="0.35">
      <c r="E925" t="s">
        <v>4287</v>
      </c>
      <c r="F925" t="s">
        <v>4288</v>
      </c>
    </row>
    <row r="926" spans="5:9" x14ac:dyDescent="0.35">
      <c r="E926" t="s">
        <v>4289</v>
      </c>
      <c r="F926" t="s">
        <v>4290</v>
      </c>
      <c r="I926">
        <v>90</v>
      </c>
    </row>
    <row r="927" spans="5:9" x14ac:dyDescent="0.35">
      <c r="E927" t="s">
        <v>4291</v>
      </c>
      <c r="F927" t="s">
        <v>4292</v>
      </c>
    </row>
    <row r="928" spans="5:9" x14ac:dyDescent="0.35">
      <c r="E928" t="s">
        <v>4293</v>
      </c>
      <c r="F928" t="s">
        <v>4294</v>
      </c>
      <c r="I928">
        <v>110</v>
      </c>
    </row>
    <row r="929" spans="5:9" x14ac:dyDescent="0.35">
      <c r="E929" t="s">
        <v>4295</v>
      </c>
      <c r="F929" t="s">
        <v>4296</v>
      </c>
      <c r="I929">
        <v>120</v>
      </c>
    </row>
    <row r="930" spans="5:9" x14ac:dyDescent="0.35">
      <c r="E930" t="s">
        <v>4297</v>
      </c>
      <c r="F930" t="s">
        <v>4298</v>
      </c>
      <c r="I930">
        <v>150</v>
      </c>
    </row>
    <row r="931" spans="5:9" x14ac:dyDescent="0.35">
      <c r="E931" t="s">
        <v>4299</v>
      </c>
      <c r="F931" t="s">
        <v>4300</v>
      </c>
      <c r="I931">
        <v>180</v>
      </c>
    </row>
    <row r="932" spans="5:9" x14ac:dyDescent="0.35">
      <c r="E932" t="s">
        <v>4301</v>
      </c>
      <c r="F932" t="s">
        <v>4302</v>
      </c>
    </row>
    <row r="933" spans="5:9" x14ac:dyDescent="0.35">
      <c r="E933" t="s">
        <v>4303</v>
      </c>
      <c r="F933" t="s">
        <v>4304</v>
      </c>
    </row>
    <row r="934" spans="5:9" x14ac:dyDescent="0.35">
      <c r="E934" t="s">
        <v>4305</v>
      </c>
      <c r="F934" t="s">
        <v>4306</v>
      </c>
    </row>
    <row r="935" spans="5:9" x14ac:dyDescent="0.35">
      <c r="E935" t="s">
        <v>4307</v>
      </c>
      <c r="F935" t="s">
        <v>4308</v>
      </c>
    </row>
    <row r="936" spans="5:9" x14ac:dyDescent="0.35">
      <c r="E936" t="s">
        <v>4309</v>
      </c>
      <c r="F936" t="s">
        <v>4310</v>
      </c>
    </row>
    <row r="937" spans="5:9" x14ac:dyDescent="0.35">
      <c r="E937" t="s">
        <v>4311</v>
      </c>
      <c r="F937" t="s">
        <v>4312</v>
      </c>
    </row>
    <row r="938" spans="5:9" x14ac:dyDescent="0.35">
      <c r="E938" t="s">
        <v>4313</v>
      </c>
      <c r="F938" t="s">
        <v>4314</v>
      </c>
    </row>
    <row r="939" spans="5:9" x14ac:dyDescent="0.35">
      <c r="E939" t="s">
        <v>4315</v>
      </c>
      <c r="F939" t="s">
        <v>4316</v>
      </c>
    </row>
    <row r="940" spans="5:9" x14ac:dyDescent="0.35">
      <c r="E940" t="s">
        <v>4317</v>
      </c>
      <c r="F940" t="s">
        <v>4318</v>
      </c>
    </row>
    <row r="941" spans="5:9" x14ac:dyDescent="0.35">
      <c r="E941" t="s">
        <v>4319</v>
      </c>
      <c r="F941" t="s">
        <v>4320</v>
      </c>
    </row>
    <row r="942" spans="5:9" x14ac:dyDescent="0.35">
      <c r="E942" t="s">
        <v>4321</v>
      </c>
      <c r="F942" t="s">
        <v>4322</v>
      </c>
    </row>
    <row r="943" spans="5:9" x14ac:dyDescent="0.35">
      <c r="E943" t="s">
        <v>4323</v>
      </c>
      <c r="F943" t="s">
        <v>4324</v>
      </c>
    </row>
    <row r="944" spans="5:9" x14ac:dyDescent="0.35">
      <c r="E944" t="s">
        <v>4325</v>
      </c>
      <c r="F944" t="s">
        <v>4326</v>
      </c>
    </row>
    <row r="945" spans="5:6" x14ac:dyDescent="0.35">
      <c r="E945" t="s">
        <v>4327</v>
      </c>
      <c r="F945" t="s">
        <v>4328</v>
      </c>
    </row>
    <row r="946" spans="5:6" x14ac:dyDescent="0.35">
      <c r="E946" t="s">
        <v>4329</v>
      </c>
      <c r="F946" t="s">
        <v>4330</v>
      </c>
    </row>
    <row r="947" spans="5:6" x14ac:dyDescent="0.35">
      <c r="E947" t="s">
        <v>4331</v>
      </c>
      <c r="F947" t="s">
        <v>4332</v>
      </c>
    </row>
    <row r="948" spans="5:6" x14ac:dyDescent="0.35">
      <c r="E948" t="s">
        <v>4333</v>
      </c>
      <c r="F948" t="s">
        <v>4334</v>
      </c>
    </row>
    <row r="949" spans="5:6" x14ac:dyDescent="0.35">
      <c r="E949" t="s">
        <v>4335</v>
      </c>
      <c r="F949" t="s">
        <v>4336</v>
      </c>
    </row>
    <row r="950" spans="5:6" x14ac:dyDescent="0.35">
      <c r="E950" t="s">
        <v>4337</v>
      </c>
      <c r="F950" t="s">
        <v>4338</v>
      </c>
    </row>
    <row r="951" spans="5:6" x14ac:dyDescent="0.35">
      <c r="E951" t="s">
        <v>4339</v>
      </c>
      <c r="F951" t="s">
        <v>4340</v>
      </c>
    </row>
    <row r="952" spans="5:6" x14ac:dyDescent="0.35">
      <c r="E952" t="s">
        <v>4341</v>
      </c>
      <c r="F952" t="s">
        <v>4342</v>
      </c>
    </row>
    <row r="953" spans="5:6" x14ac:dyDescent="0.35">
      <c r="E953" t="s">
        <v>4343</v>
      </c>
      <c r="F953" t="s">
        <v>4344</v>
      </c>
    </row>
    <row r="954" spans="5:6" x14ac:dyDescent="0.35">
      <c r="E954" t="s">
        <v>4345</v>
      </c>
      <c r="F954" t="s">
        <v>4346</v>
      </c>
    </row>
    <row r="955" spans="5:6" x14ac:dyDescent="0.35">
      <c r="E955" t="s">
        <v>4347</v>
      </c>
      <c r="F955" t="s">
        <v>4348</v>
      </c>
    </row>
    <row r="956" spans="5:6" x14ac:dyDescent="0.35">
      <c r="E956" t="s">
        <v>4349</v>
      </c>
      <c r="F956" t="s">
        <v>4350</v>
      </c>
    </row>
    <row r="957" spans="5:6" x14ac:dyDescent="0.35">
      <c r="E957" t="s">
        <v>4351</v>
      </c>
      <c r="F957" t="s">
        <v>4352</v>
      </c>
    </row>
    <row r="958" spans="5:6" x14ac:dyDescent="0.35">
      <c r="E958" t="s">
        <v>4353</v>
      </c>
      <c r="F958" t="s">
        <v>4354</v>
      </c>
    </row>
    <row r="959" spans="5:6" x14ac:dyDescent="0.35">
      <c r="E959" t="s">
        <v>4355</v>
      </c>
      <c r="F959" t="s">
        <v>4356</v>
      </c>
    </row>
    <row r="960" spans="5:6" x14ac:dyDescent="0.35">
      <c r="E960" t="s">
        <v>4357</v>
      </c>
      <c r="F960" t="s">
        <v>4358</v>
      </c>
    </row>
    <row r="961" spans="5:6" x14ac:dyDescent="0.35">
      <c r="E961" t="s">
        <v>4359</v>
      </c>
      <c r="F961" t="s">
        <v>4360</v>
      </c>
    </row>
    <row r="962" spans="5:6" x14ac:dyDescent="0.35">
      <c r="E962" t="s">
        <v>4361</v>
      </c>
      <c r="F962" t="s">
        <v>4362</v>
      </c>
    </row>
    <row r="963" spans="5:6" x14ac:dyDescent="0.35">
      <c r="E963" t="s">
        <v>4363</v>
      </c>
      <c r="F963" t="s">
        <v>4364</v>
      </c>
    </row>
    <row r="964" spans="5:6" x14ac:dyDescent="0.35">
      <c r="E964" t="s">
        <v>4365</v>
      </c>
      <c r="F964" t="s">
        <v>4366</v>
      </c>
    </row>
    <row r="965" spans="5:6" x14ac:dyDescent="0.35">
      <c r="E965" t="s">
        <v>4367</v>
      </c>
      <c r="F965" t="s">
        <v>4368</v>
      </c>
    </row>
    <row r="966" spans="5:6" x14ac:dyDescent="0.35">
      <c r="E966" t="s">
        <v>4369</v>
      </c>
      <c r="F966" t="s">
        <v>4370</v>
      </c>
    </row>
    <row r="967" spans="5:6" x14ac:dyDescent="0.35">
      <c r="E967" t="s">
        <v>4371</v>
      </c>
      <c r="F967" t="s">
        <v>4372</v>
      </c>
    </row>
    <row r="968" spans="5:6" x14ac:dyDescent="0.35">
      <c r="E968" t="s">
        <v>4373</v>
      </c>
      <c r="F968" t="s">
        <v>4374</v>
      </c>
    </row>
    <row r="969" spans="5:6" x14ac:dyDescent="0.35">
      <c r="E969" t="s">
        <v>4375</v>
      </c>
      <c r="F969" t="s">
        <v>4376</v>
      </c>
    </row>
    <row r="970" spans="5:6" x14ac:dyDescent="0.35">
      <c r="E970" t="s">
        <v>4377</v>
      </c>
      <c r="F970" t="s">
        <v>4378</v>
      </c>
    </row>
    <row r="971" spans="5:6" x14ac:dyDescent="0.35">
      <c r="E971" t="s">
        <v>4379</v>
      </c>
      <c r="F971" t="s">
        <v>4380</v>
      </c>
    </row>
    <row r="972" spans="5:6" x14ac:dyDescent="0.35">
      <c r="E972" t="s">
        <v>4381</v>
      </c>
      <c r="F972" t="s">
        <v>4362</v>
      </c>
    </row>
    <row r="973" spans="5:6" x14ac:dyDescent="0.35">
      <c r="E973" t="s">
        <v>4382</v>
      </c>
      <c r="F973" t="s">
        <v>4383</v>
      </c>
    </row>
    <row r="974" spans="5:6" x14ac:dyDescent="0.35">
      <c r="E974" t="s">
        <v>4384</v>
      </c>
      <c r="F974" t="s">
        <v>4364</v>
      </c>
    </row>
    <row r="975" spans="5:6" x14ac:dyDescent="0.35">
      <c r="E975" t="s">
        <v>4385</v>
      </c>
      <c r="F975" t="s">
        <v>4386</v>
      </c>
    </row>
    <row r="976" spans="5:6" x14ac:dyDescent="0.35">
      <c r="E976" t="s">
        <v>4387</v>
      </c>
      <c r="F976" t="s">
        <v>4388</v>
      </c>
    </row>
    <row r="977" spans="5:9" x14ac:dyDescent="0.35">
      <c r="E977" t="s">
        <v>4389</v>
      </c>
      <c r="F977" t="s">
        <v>4374</v>
      </c>
    </row>
    <row r="978" spans="5:9" x14ac:dyDescent="0.35">
      <c r="E978" t="s">
        <v>4390</v>
      </c>
      <c r="F978" t="s">
        <v>4391</v>
      </c>
    </row>
    <row r="979" spans="5:9" x14ac:dyDescent="0.35">
      <c r="E979" t="s">
        <v>4392</v>
      </c>
      <c r="F979" t="s">
        <v>4372</v>
      </c>
    </row>
    <row r="980" spans="5:9" x14ac:dyDescent="0.35">
      <c r="E980" t="s">
        <v>4393</v>
      </c>
      <c r="F980" t="s">
        <v>4376</v>
      </c>
    </row>
    <row r="981" spans="5:9" x14ac:dyDescent="0.35">
      <c r="E981" t="s">
        <v>4394</v>
      </c>
      <c r="F981" t="s">
        <v>4395</v>
      </c>
    </row>
    <row r="982" spans="5:9" x14ac:dyDescent="0.35">
      <c r="E982" t="s">
        <v>4396</v>
      </c>
      <c r="F982" t="s">
        <v>4397</v>
      </c>
    </row>
    <row r="983" spans="5:9" x14ac:dyDescent="0.35">
      <c r="E983" t="s">
        <v>4398</v>
      </c>
      <c r="F983" t="s">
        <v>4399</v>
      </c>
    </row>
    <row r="984" spans="5:9" x14ac:dyDescent="0.35">
      <c r="E984" t="s">
        <v>4400</v>
      </c>
      <c r="F984" t="s">
        <v>4401</v>
      </c>
    </row>
    <row r="985" spans="5:9" x14ac:dyDescent="0.35">
      <c r="E985" t="s">
        <v>4402</v>
      </c>
      <c r="F985" t="s">
        <v>4403</v>
      </c>
      <c r="I985">
        <v>15</v>
      </c>
    </row>
    <row r="986" spans="5:9" x14ac:dyDescent="0.35">
      <c r="E986" t="s">
        <v>4404</v>
      </c>
      <c r="F986" t="s">
        <v>2954</v>
      </c>
      <c r="I986">
        <v>75</v>
      </c>
    </row>
    <row r="987" spans="5:9" x14ac:dyDescent="0.35">
      <c r="E987" t="s">
        <v>4405</v>
      </c>
      <c r="F987" t="s">
        <v>4406</v>
      </c>
    </row>
    <row r="988" spans="5:9" x14ac:dyDescent="0.35">
      <c r="E988" t="s">
        <v>4407</v>
      </c>
      <c r="F988" t="s">
        <v>4408</v>
      </c>
    </row>
    <row r="989" spans="5:9" x14ac:dyDescent="0.35">
      <c r="E989" t="s">
        <v>4409</v>
      </c>
      <c r="F989" t="s">
        <v>4410</v>
      </c>
    </row>
    <row r="990" spans="5:9" x14ac:dyDescent="0.35">
      <c r="E990" t="s">
        <v>4411</v>
      </c>
      <c r="F990" t="s">
        <v>4412</v>
      </c>
    </row>
    <row r="991" spans="5:9" x14ac:dyDescent="0.35">
      <c r="E991" t="s">
        <v>4413</v>
      </c>
      <c r="F991" t="s">
        <v>4414</v>
      </c>
    </row>
    <row r="992" spans="5:9" x14ac:dyDescent="0.35">
      <c r="E992" t="s">
        <v>4415</v>
      </c>
      <c r="F992" t="s">
        <v>4416</v>
      </c>
    </row>
    <row r="993" spans="5:6" x14ac:dyDescent="0.35">
      <c r="E993" t="s">
        <v>4417</v>
      </c>
      <c r="F993" t="s">
        <v>4418</v>
      </c>
    </row>
    <row r="994" spans="5:6" x14ac:dyDescent="0.35">
      <c r="E994" t="s">
        <v>4419</v>
      </c>
      <c r="F994" t="s">
        <v>4420</v>
      </c>
    </row>
    <row r="995" spans="5:6" x14ac:dyDescent="0.35">
      <c r="E995" t="s">
        <v>4421</v>
      </c>
      <c r="F995" t="s">
        <v>4422</v>
      </c>
    </row>
    <row r="996" spans="5:6" x14ac:dyDescent="0.35">
      <c r="E996" t="s">
        <v>4423</v>
      </c>
      <c r="F996" t="s">
        <v>4424</v>
      </c>
    </row>
    <row r="997" spans="5:6" x14ac:dyDescent="0.35">
      <c r="E997" t="s">
        <v>4425</v>
      </c>
      <c r="F997" t="s">
        <v>4426</v>
      </c>
    </row>
    <row r="998" spans="5:6" x14ac:dyDescent="0.35">
      <c r="E998" t="s">
        <v>4427</v>
      </c>
      <c r="F998" t="s">
        <v>4428</v>
      </c>
    </row>
    <row r="999" spans="5:6" x14ac:dyDescent="0.35">
      <c r="E999" t="s">
        <v>4429</v>
      </c>
      <c r="F999" t="s">
        <v>4430</v>
      </c>
    </row>
    <row r="1000" spans="5:6" x14ac:dyDescent="0.35">
      <c r="E1000" t="s">
        <v>4431</v>
      </c>
      <c r="F1000" t="s">
        <v>4432</v>
      </c>
    </row>
    <row r="1001" spans="5:6" x14ac:dyDescent="0.35">
      <c r="E1001" t="s">
        <v>4433</v>
      </c>
      <c r="F1001" t="s">
        <v>4434</v>
      </c>
    </row>
    <row r="1002" spans="5:6" x14ac:dyDescent="0.35">
      <c r="E1002" t="s">
        <v>4435</v>
      </c>
      <c r="F1002" t="s">
        <v>4436</v>
      </c>
    </row>
    <row r="1003" spans="5:6" x14ac:dyDescent="0.35">
      <c r="E1003" t="s">
        <v>4437</v>
      </c>
      <c r="F1003" t="s">
        <v>4438</v>
      </c>
    </row>
    <row r="1004" spans="5:6" x14ac:dyDescent="0.35">
      <c r="E1004" t="s">
        <v>4439</v>
      </c>
      <c r="F1004" t="s">
        <v>4440</v>
      </c>
    </row>
    <row r="1005" spans="5:6" x14ac:dyDescent="0.35">
      <c r="E1005" t="s">
        <v>4441</v>
      </c>
      <c r="F1005" t="s">
        <v>4442</v>
      </c>
    </row>
    <row r="1006" spans="5:6" x14ac:dyDescent="0.35">
      <c r="E1006" t="s">
        <v>4443</v>
      </c>
      <c r="F1006" t="s">
        <v>4444</v>
      </c>
    </row>
    <row r="1007" spans="5:6" x14ac:dyDescent="0.35">
      <c r="E1007" t="s">
        <v>4445</v>
      </c>
      <c r="F1007" t="s">
        <v>4446</v>
      </c>
    </row>
    <row r="1008" spans="5:6" x14ac:dyDescent="0.35">
      <c r="E1008" t="s">
        <v>4447</v>
      </c>
      <c r="F1008" t="s">
        <v>4448</v>
      </c>
    </row>
    <row r="1009" spans="5:9" x14ac:dyDescent="0.35">
      <c r="E1009" t="s">
        <v>4449</v>
      </c>
      <c r="F1009" t="s">
        <v>4450</v>
      </c>
    </row>
    <row r="1010" spans="5:9" x14ac:dyDescent="0.35">
      <c r="E1010" t="s">
        <v>4451</v>
      </c>
      <c r="F1010" t="s">
        <v>4452</v>
      </c>
    </row>
    <row r="1011" spans="5:9" x14ac:dyDescent="0.35">
      <c r="E1011" t="s">
        <v>4453</v>
      </c>
      <c r="F1011" t="s">
        <v>4454</v>
      </c>
    </row>
    <row r="1012" spans="5:9" x14ac:dyDescent="0.35">
      <c r="E1012" t="s">
        <v>4455</v>
      </c>
      <c r="F1012" t="s">
        <v>4456</v>
      </c>
    </row>
    <row r="1013" spans="5:9" x14ac:dyDescent="0.35">
      <c r="E1013" t="s">
        <v>4457</v>
      </c>
      <c r="F1013" t="s">
        <v>4458</v>
      </c>
    </row>
    <row r="1014" spans="5:9" x14ac:dyDescent="0.35">
      <c r="E1014" t="s">
        <v>4459</v>
      </c>
      <c r="F1014" t="s">
        <v>4460</v>
      </c>
    </row>
    <row r="1015" spans="5:9" x14ac:dyDescent="0.35">
      <c r="E1015" t="s">
        <v>4461</v>
      </c>
      <c r="F1015" t="s">
        <v>4462</v>
      </c>
    </row>
    <row r="1016" spans="5:9" x14ac:dyDescent="0.35">
      <c r="E1016" t="s">
        <v>4463</v>
      </c>
      <c r="F1016" t="s">
        <v>4464</v>
      </c>
    </row>
    <row r="1017" spans="5:9" x14ac:dyDescent="0.35">
      <c r="E1017" t="s">
        <v>4465</v>
      </c>
      <c r="F1017" t="s">
        <v>4466</v>
      </c>
    </row>
    <row r="1018" spans="5:9" x14ac:dyDescent="0.35">
      <c r="E1018" t="s">
        <v>4467</v>
      </c>
      <c r="F1018" t="s">
        <v>4468</v>
      </c>
      <c r="I1018">
        <v>150</v>
      </c>
    </row>
    <row r="1019" spans="5:9" x14ac:dyDescent="0.35">
      <c r="E1019" t="s">
        <v>4469</v>
      </c>
      <c r="F1019" t="s">
        <v>4470</v>
      </c>
    </row>
    <row r="1020" spans="5:9" x14ac:dyDescent="0.35">
      <c r="E1020" t="s">
        <v>4471</v>
      </c>
      <c r="F1020" t="s">
        <v>4472</v>
      </c>
      <c r="I1020">
        <v>151</v>
      </c>
    </row>
    <row r="1021" spans="5:9" x14ac:dyDescent="0.35">
      <c r="E1021" t="s">
        <v>4473</v>
      </c>
      <c r="F1021" t="s">
        <v>4474</v>
      </c>
      <c r="I1021">
        <v>152</v>
      </c>
    </row>
    <row r="1022" spans="5:9" x14ac:dyDescent="0.35">
      <c r="E1022" t="s">
        <v>4475</v>
      </c>
      <c r="F1022" t="s">
        <v>4476</v>
      </c>
      <c r="I1022">
        <v>153</v>
      </c>
    </row>
    <row r="1023" spans="5:9" x14ac:dyDescent="0.35">
      <c r="E1023" t="s">
        <v>4477</v>
      </c>
      <c r="F1023" t="s">
        <v>4478</v>
      </c>
      <c r="I1023">
        <v>154</v>
      </c>
    </row>
    <row r="1024" spans="5:9" x14ac:dyDescent="0.35">
      <c r="E1024" t="s">
        <v>4479</v>
      </c>
      <c r="F1024" t="s">
        <v>4480</v>
      </c>
      <c r="I1024">
        <v>155</v>
      </c>
    </row>
    <row r="1025" spans="5:9" x14ac:dyDescent="0.35">
      <c r="E1025" t="s">
        <v>4481</v>
      </c>
      <c r="F1025" t="s">
        <v>4482</v>
      </c>
      <c r="I1025">
        <v>156</v>
      </c>
    </row>
    <row r="1026" spans="5:9" x14ac:dyDescent="0.35">
      <c r="E1026" t="s">
        <v>4483</v>
      </c>
      <c r="F1026" t="s">
        <v>4484</v>
      </c>
      <c r="I1026">
        <v>157</v>
      </c>
    </row>
    <row r="1027" spans="5:9" x14ac:dyDescent="0.35">
      <c r="E1027" t="s">
        <v>4485</v>
      </c>
      <c r="F1027" t="s">
        <v>4486</v>
      </c>
      <c r="I1027">
        <v>158</v>
      </c>
    </row>
    <row r="1028" spans="5:9" x14ac:dyDescent="0.35">
      <c r="E1028" t="s">
        <v>4487</v>
      </c>
      <c r="F1028" t="s">
        <v>4488</v>
      </c>
      <c r="I1028">
        <v>159</v>
      </c>
    </row>
    <row r="1029" spans="5:9" x14ac:dyDescent="0.35">
      <c r="E1029" t="s">
        <v>4489</v>
      </c>
      <c r="F1029" t="s">
        <v>4490</v>
      </c>
      <c r="I1029">
        <v>160</v>
      </c>
    </row>
    <row r="1030" spans="5:9" x14ac:dyDescent="0.35">
      <c r="E1030" t="s">
        <v>4491</v>
      </c>
      <c r="F1030" t="s">
        <v>4492</v>
      </c>
      <c r="I1030">
        <v>161</v>
      </c>
    </row>
    <row r="1031" spans="5:9" x14ac:dyDescent="0.35">
      <c r="E1031" t="s">
        <v>4493</v>
      </c>
      <c r="F1031" t="s">
        <v>4494</v>
      </c>
      <c r="I1031">
        <v>162</v>
      </c>
    </row>
    <row r="1032" spans="5:9" x14ac:dyDescent="0.35">
      <c r="E1032" t="s">
        <v>4495</v>
      </c>
      <c r="F1032" t="s">
        <v>4496</v>
      </c>
      <c r="I1032">
        <v>163</v>
      </c>
    </row>
    <row r="1033" spans="5:9" x14ac:dyDescent="0.35">
      <c r="E1033" t="s">
        <v>4497</v>
      </c>
      <c r="F1033" t="s">
        <v>4498</v>
      </c>
      <c r="I1033">
        <v>164</v>
      </c>
    </row>
    <row r="1034" spans="5:9" x14ac:dyDescent="0.35">
      <c r="E1034" t="s">
        <v>4499</v>
      </c>
      <c r="F1034" t="s">
        <v>4500</v>
      </c>
      <c r="I1034">
        <v>165</v>
      </c>
    </row>
    <row r="1035" spans="5:9" x14ac:dyDescent="0.35">
      <c r="E1035" t="s">
        <v>4501</v>
      </c>
      <c r="F1035" t="s">
        <v>4502</v>
      </c>
      <c r="I1035">
        <v>166</v>
      </c>
    </row>
    <row r="1036" spans="5:9" x14ac:dyDescent="0.35">
      <c r="E1036" t="s">
        <v>4503</v>
      </c>
      <c r="F1036" t="s">
        <v>4504</v>
      </c>
      <c r="G1036">
        <v>0.03</v>
      </c>
    </row>
    <row r="1037" spans="5:9" x14ac:dyDescent="0.35">
      <c r="E1037" t="s">
        <v>4505</v>
      </c>
      <c r="F1037" t="s">
        <v>4506</v>
      </c>
      <c r="G1037">
        <v>0.02</v>
      </c>
    </row>
    <row r="1038" spans="5:9" x14ac:dyDescent="0.35">
      <c r="E1038" t="s">
        <v>4507</v>
      </c>
      <c r="F1038" t="s">
        <v>4508</v>
      </c>
      <c r="I1038">
        <v>1</v>
      </c>
    </row>
    <row r="1039" spans="5:9" x14ac:dyDescent="0.35">
      <c r="E1039" t="s">
        <v>4509</v>
      </c>
      <c r="F1039" t="s">
        <v>4510</v>
      </c>
      <c r="I1039">
        <v>35</v>
      </c>
    </row>
    <row r="1040" spans="5:9" x14ac:dyDescent="0.35">
      <c r="E1040" t="s">
        <v>4511</v>
      </c>
      <c r="F1040" t="s">
        <v>4512</v>
      </c>
      <c r="I1040">
        <v>15</v>
      </c>
    </row>
    <row r="1041" spans="5:9" x14ac:dyDescent="0.35">
      <c r="E1041" t="s">
        <v>4513</v>
      </c>
      <c r="F1041" t="s">
        <v>4514</v>
      </c>
      <c r="I1041">
        <v>30</v>
      </c>
    </row>
    <row r="1042" spans="5:9" x14ac:dyDescent="0.35">
      <c r="E1042" t="s">
        <v>4515</v>
      </c>
      <c r="F1042" t="s">
        <v>4516</v>
      </c>
      <c r="I1042">
        <v>45</v>
      </c>
    </row>
    <row r="1043" spans="5:9" x14ac:dyDescent="0.35">
      <c r="E1043" t="s">
        <v>4517</v>
      </c>
      <c r="F1043" t="s">
        <v>4518</v>
      </c>
      <c r="I1043">
        <v>60</v>
      </c>
    </row>
    <row r="1044" spans="5:9" x14ac:dyDescent="0.35">
      <c r="E1044" t="s">
        <v>4519</v>
      </c>
      <c r="F1044" t="s">
        <v>4520</v>
      </c>
      <c r="I1044">
        <v>20</v>
      </c>
    </row>
    <row r="1045" spans="5:9" x14ac:dyDescent="0.35">
      <c r="E1045" t="s">
        <v>4521</v>
      </c>
      <c r="F1045" t="s">
        <v>4522</v>
      </c>
      <c r="I1045">
        <v>10</v>
      </c>
    </row>
    <row r="1046" spans="5:9" x14ac:dyDescent="0.35">
      <c r="E1046" t="s">
        <v>4523</v>
      </c>
      <c r="F1046" t="s">
        <v>4524</v>
      </c>
      <c r="I1046">
        <v>25</v>
      </c>
    </row>
    <row r="1047" spans="5:9" x14ac:dyDescent="0.35">
      <c r="E1047" t="s">
        <v>4525</v>
      </c>
      <c r="F1047" t="s">
        <v>4526</v>
      </c>
      <c r="I1047">
        <v>40</v>
      </c>
    </row>
    <row r="1048" spans="5:9" x14ac:dyDescent="0.35">
      <c r="E1048" t="s">
        <v>4527</v>
      </c>
      <c r="F1048" t="s">
        <v>4528</v>
      </c>
      <c r="I1048">
        <v>50</v>
      </c>
    </row>
    <row r="1049" spans="5:9" x14ac:dyDescent="0.35">
      <c r="E1049" t="s">
        <v>4529</v>
      </c>
      <c r="F1049" t="s">
        <v>4530</v>
      </c>
      <c r="I1049">
        <v>7</v>
      </c>
    </row>
    <row r="1050" spans="5:9" x14ac:dyDescent="0.35">
      <c r="E1050" t="s">
        <v>4531</v>
      </c>
      <c r="F1050" t="s">
        <v>4532</v>
      </c>
      <c r="I1050">
        <v>90</v>
      </c>
    </row>
    <row r="1051" spans="5:9" x14ac:dyDescent="0.35">
      <c r="E1051" t="s">
        <v>4533</v>
      </c>
      <c r="F1051" t="s">
        <v>4534</v>
      </c>
      <c r="I1051">
        <v>2</v>
      </c>
    </row>
    <row r="1052" spans="5:9" x14ac:dyDescent="0.35">
      <c r="E1052" t="s">
        <v>4535</v>
      </c>
      <c r="F1052" t="s">
        <v>4536</v>
      </c>
      <c r="I1052">
        <v>5</v>
      </c>
    </row>
    <row r="1053" spans="5:9" x14ac:dyDescent="0.35">
      <c r="E1053" t="s">
        <v>4537</v>
      </c>
      <c r="F1053" t="s">
        <v>4538</v>
      </c>
      <c r="I1053">
        <v>65</v>
      </c>
    </row>
    <row r="1054" spans="5:9" x14ac:dyDescent="0.35">
      <c r="E1054" t="s">
        <v>4539</v>
      </c>
      <c r="F1054" t="s">
        <v>4540</v>
      </c>
      <c r="I1054">
        <v>56</v>
      </c>
    </row>
    <row r="1055" spans="5:9" x14ac:dyDescent="0.35">
      <c r="E1055" t="s">
        <v>4541</v>
      </c>
      <c r="F1055" t="s">
        <v>4542</v>
      </c>
      <c r="I1055">
        <v>11</v>
      </c>
    </row>
    <row r="1056" spans="5:9" x14ac:dyDescent="0.35">
      <c r="E1056" t="s">
        <v>4543</v>
      </c>
      <c r="F1056" t="s">
        <v>4544</v>
      </c>
      <c r="I1056">
        <v>75</v>
      </c>
    </row>
    <row r="1057" spans="5:9" x14ac:dyDescent="0.35">
      <c r="E1057" t="s">
        <v>4545</v>
      </c>
      <c r="F1057" t="s">
        <v>4546</v>
      </c>
      <c r="I1057">
        <v>70</v>
      </c>
    </row>
    <row r="1058" spans="5:9" x14ac:dyDescent="0.35">
      <c r="E1058" t="s">
        <v>4547</v>
      </c>
      <c r="F1058" t="s">
        <v>4548</v>
      </c>
      <c r="I1058">
        <v>55</v>
      </c>
    </row>
    <row r="1059" spans="5:9" x14ac:dyDescent="0.35">
      <c r="E1059" t="s">
        <v>4549</v>
      </c>
      <c r="F1059" t="s">
        <v>4550</v>
      </c>
    </row>
    <row r="1060" spans="5:9" x14ac:dyDescent="0.35">
      <c r="E1060" t="s">
        <v>4551</v>
      </c>
      <c r="F1060" t="s">
        <v>4552</v>
      </c>
    </row>
    <row r="1061" spans="5:9" x14ac:dyDescent="0.35">
      <c r="E1061" t="s">
        <v>4553</v>
      </c>
      <c r="F1061" t="s">
        <v>4554</v>
      </c>
    </row>
    <row r="1062" spans="5:9" x14ac:dyDescent="0.35">
      <c r="E1062" t="s">
        <v>4555</v>
      </c>
      <c r="F1062" t="s">
        <v>4556</v>
      </c>
      <c r="I1062">
        <v>63</v>
      </c>
    </row>
    <row r="1063" spans="5:9" x14ac:dyDescent="0.35">
      <c r="E1063" t="s">
        <v>4557</v>
      </c>
      <c r="F1063" t="s">
        <v>4558</v>
      </c>
      <c r="I1063">
        <v>24</v>
      </c>
    </row>
    <row r="1064" spans="5:9" x14ac:dyDescent="0.35">
      <c r="E1064" t="s">
        <v>4559</v>
      </c>
      <c r="F1064" t="s">
        <v>4560</v>
      </c>
      <c r="I1064">
        <v>14</v>
      </c>
    </row>
    <row r="1065" spans="5:9" x14ac:dyDescent="0.35">
      <c r="E1065" t="s">
        <v>4561</v>
      </c>
      <c r="F1065" t="s">
        <v>4562</v>
      </c>
      <c r="I1065">
        <v>150</v>
      </c>
    </row>
    <row r="1066" spans="5:9" x14ac:dyDescent="0.35">
      <c r="E1066" t="s">
        <v>4563</v>
      </c>
      <c r="F1066" t="s">
        <v>4564</v>
      </c>
      <c r="I1066">
        <v>105</v>
      </c>
    </row>
    <row r="1067" spans="5:9" x14ac:dyDescent="0.35">
      <c r="E1067" t="s">
        <v>4565</v>
      </c>
      <c r="F1067" t="s">
        <v>4566</v>
      </c>
      <c r="G1067">
        <v>0.03</v>
      </c>
      <c r="I1067">
        <v>30</v>
      </c>
    </row>
    <row r="1068" spans="5:9" x14ac:dyDescent="0.35">
      <c r="E1068" t="s">
        <v>4567</v>
      </c>
      <c r="F1068" t="s">
        <v>4568</v>
      </c>
      <c r="I1068">
        <v>120</v>
      </c>
    </row>
    <row r="1069" spans="5:9" x14ac:dyDescent="0.35">
      <c r="E1069" t="s">
        <v>4569</v>
      </c>
      <c r="F1069" t="s">
        <v>4570</v>
      </c>
      <c r="I1069">
        <v>80</v>
      </c>
    </row>
    <row r="1070" spans="5:9" x14ac:dyDescent="0.35">
      <c r="E1070" t="s">
        <v>4571</v>
      </c>
      <c r="F1070" t="s">
        <v>4572</v>
      </c>
      <c r="G1070">
        <v>5.79E-2</v>
      </c>
    </row>
    <row r="1071" spans="5:9" x14ac:dyDescent="0.35">
      <c r="E1071" t="s">
        <v>4573</v>
      </c>
      <c r="F1071" t="s">
        <v>4574</v>
      </c>
      <c r="G1071">
        <v>0.04</v>
      </c>
    </row>
    <row r="1072" spans="5:9" x14ac:dyDescent="0.35">
      <c r="E1072" t="s">
        <v>4575</v>
      </c>
      <c r="F1072" t="s">
        <v>4576</v>
      </c>
      <c r="I1072">
        <v>168</v>
      </c>
    </row>
    <row r="1073" spans="5:9" x14ac:dyDescent="0.35">
      <c r="E1073" t="s">
        <v>4577</v>
      </c>
      <c r="F1073" t="s">
        <v>4578</v>
      </c>
      <c r="I1073">
        <v>169</v>
      </c>
    </row>
    <row r="1074" spans="5:9" x14ac:dyDescent="0.35">
      <c r="E1074" t="s">
        <v>4579</v>
      </c>
      <c r="F1074" t="s">
        <v>4580</v>
      </c>
      <c r="I1074">
        <v>172</v>
      </c>
    </row>
    <row r="1075" spans="5:9" x14ac:dyDescent="0.35">
      <c r="E1075" t="s">
        <v>4581</v>
      </c>
      <c r="F1075" t="s">
        <v>4582</v>
      </c>
      <c r="I1075">
        <v>173</v>
      </c>
    </row>
    <row r="1076" spans="5:9" x14ac:dyDescent="0.35">
      <c r="E1076" t="s">
        <v>4583</v>
      </c>
      <c r="F1076" t="s">
        <v>4584</v>
      </c>
      <c r="I1076">
        <v>174</v>
      </c>
    </row>
    <row r="1077" spans="5:9" x14ac:dyDescent="0.35">
      <c r="E1077" t="s">
        <v>4585</v>
      </c>
      <c r="F1077" t="s">
        <v>4586</v>
      </c>
      <c r="I1077">
        <v>175</v>
      </c>
    </row>
    <row r="1078" spans="5:9" x14ac:dyDescent="0.35">
      <c r="E1078" t="s">
        <v>4587</v>
      </c>
      <c r="F1078" t="s">
        <v>4588</v>
      </c>
      <c r="I1078">
        <v>179</v>
      </c>
    </row>
    <row r="1079" spans="5:9" x14ac:dyDescent="0.35">
      <c r="E1079" t="s">
        <v>4589</v>
      </c>
      <c r="F1079" t="s">
        <v>4590</v>
      </c>
      <c r="I1079">
        <v>189</v>
      </c>
    </row>
    <row r="1080" spans="5:9" x14ac:dyDescent="0.35">
      <c r="E1080" t="s">
        <v>4591</v>
      </c>
      <c r="F1080" t="s">
        <v>4592</v>
      </c>
      <c r="I1080">
        <v>193</v>
      </c>
    </row>
    <row r="1081" spans="5:9" x14ac:dyDescent="0.35">
      <c r="E1081" t="s">
        <v>4593</v>
      </c>
      <c r="F1081" t="s">
        <v>4594</v>
      </c>
      <c r="I1081">
        <v>195</v>
      </c>
    </row>
    <row r="1082" spans="5:9" x14ac:dyDescent="0.35">
      <c r="E1082" t="s">
        <v>4595</v>
      </c>
      <c r="F1082" t="s">
        <v>4596</v>
      </c>
      <c r="G1082">
        <v>0.02</v>
      </c>
      <c r="I1082">
        <v>30</v>
      </c>
    </row>
    <row r="1083" spans="5:9" x14ac:dyDescent="0.35">
      <c r="E1083" t="s">
        <v>4597</v>
      </c>
      <c r="F1083" t="s">
        <v>4598</v>
      </c>
      <c r="I1083">
        <v>176</v>
      </c>
    </row>
    <row r="1084" spans="5:9" x14ac:dyDescent="0.35">
      <c r="E1084" t="s">
        <v>4599</v>
      </c>
      <c r="F1084" t="s">
        <v>4600</v>
      </c>
      <c r="I1084">
        <v>95</v>
      </c>
    </row>
    <row r="1085" spans="5:9" x14ac:dyDescent="0.35">
      <c r="E1085" t="s">
        <v>4601</v>
      </c>
      <c r="F1085" t="s">
        <v>4602</v>
      </c>
      <c r="I1085">
        <v>115</v>
      </c>
    </row>
    <row r="1086" spans="5:9" x14ac:dyDescent="0.35">
      <c r="E1086" t="s">
        <v>4603</v>
      </c>
      <c r="F1086" t="s">
        <v>4604</v>
      </c>
      <c r="I1086">
        <v>100</v>
      </c>
    </row>
    <row r="1087" spans="5:9" x14ac:dyDescent="0.35">
      <c r="E1087" t="s">
        <v>4605</v>
      </c>
      <c r="F1087" t="s">
        <v>4606</v>
      </c>
    </row>
    <row r="1088" spans="5:9" x14ac:dyDescent="0.35">
      <c r="E1088" t="s">
        <v>4607</v>
      </c>
      <c r="F1088" t="s">
        <v>3047</v>
      </c>
      <c r="I1088">
        <v>10</v>
      </c>
    </row>
    <row r="1089" spans="5:9" x14ac:dyDescent="0.35">
      <c r="E1089" t="s">
        <v>4608</v>
      </c>
      <c r="F1089" t="s">
        <v>3051</v>
      </c>
    </row>
    <row r="1090" spans="5:9" x14ac:dyDescent="0.35">
      <c r="E1090" t="s">
        <v>4609</v>
      </c>
      <c r="F1090" t="s">
        <v>4610</v>
      </c>
      <c r="I1090">
        <v>120</v>
      </c>
    </row>
    <row r="1091" spans="5:9" x14ac:dyDescent="0.35">
      <c r="E1091" t="s">
        <v>4611</v>
      </c>
      <c r="F1091" t="s">
        <v>3056</v>
      </c>
      <c r="I1091">
        <v>14</v>
      </c>
    </row>
    <row r="1092" spans="5:9" x14ac:dyDescent="0.35">
      <c r="E1092" t="s">
        <v>4612</v>
      </c>
      <c r="F1092" t="s">
        <v>3060</v>
      </c>
      <c r="I1092">
        <v>30</v>
      </c>
    </row>
    <row r="1093" spans="5:9" x14ac:dyDescent="0.35">
      <c r="E1093" t="s">
        <v>4613</v>
      </c>
      <c r="F1093" t="s">
        <v>3062</v>
      </c>
      <c r="I1093">
        <v>45</v>
      </c>
    </row>
    <row r="1094" spans="5:9" x14ac:dyDescent="0.35">
      <c r="E1094" t="s">
        <v>2589</v>
      </c>
      <c r="F1094" t="s">
        <v>3064</v>
      </c>
      <c r="I1094">
        <v>60</v>
      </c>
    </row>
    <row r="1095" spans="5:9" x14ac:dyDescent="0.35">
      <c r="E1095" t="s">
        <v>4614</v>
      </c>
      <c r="F1095" t="s">
        <v>3066</v>
      </c>
    </row>
    <row r="1096" spans="5:9" x14ac:dyDescent="0.35">
      <c r="E1096" t="s">
        <v>4615</v>
      </c>
      <c r="F1096" t="s">
        <v>4616</v>
      </c>
      <c r="I1096">
        <v>20</v>
      </c>
    </row>
    <row r="1097" spans="5:9" x14ac:dyDescent="0.35">
      <c r="E1097" t="s">
        <v>4617</v>
      </c>
      <c r="F1097" t="s">
        <v>3074</v>
      </c>
    </row>
    <row r="1098" spans="5:9" x14ac:dyDescent="0.35">
      <c r="E1098" t="s">
        <v>4618</v>
      </c>
      <c r="F1098" t="s">
        <v>3076</v>
      </c>
      <c r="I1098">
        <v>90</v>
      </c>
    </row>
    <row r="1099" spans="5:9" x14ac:dyDescent="0.35">
      <c r="E1099" t="s">
        <v>4619</v>
      </c>
      <c r="F1099" t="s">
        <v>3080</v>
      </c>
      <c r="I1099">
        <v>120</v>
      </c>
    </row>
    <row r="1100" spans="5:9" x14ac:dyDescent="0.35">
      <c r="E1100" t="s">
        <v>4620</v>
      </c>
      <c r="F1100" t="s">
        <v>3082</v>
      </c>
      <c r="I1100">
        <v>180</v>
      </c>
    </row>
    <row r="1101" spans="5:9" x14ac:dyDescent="0.35">
      <c r="E1101" t="s">
        <v>4621</v>
      </c>
      <c r="F1101" t="s">
        <v>3084</v>
      </c>
    </row>
    <row r="1102" spans="5:9" x14ac:dyDescent="0.35">
      <c r="E1102" t="s">
        <v>4622</v>
      </c>
      <c r="F1102" t="s">
        <v>3086</v>
      </c>
    </row>
    <row r="1103" spans="5:9" x14ac:dyDescent="0.35">
      <c r="E1103" t="s">
        <v>4623</v>
      </c>
      <c r="F1103" t="s">
        <v>3090</v>
      </c>
      <c r="I1103">
        <v>30</v>
      </c>
    </row>
    <row r="1104" spans="5:9" x14ac:dyDescent="0.35">
      <c r="E1104" t="s">
        <v>4624</v>
      </c>
      <c r="F1104" t="s">
        <v>4625</v>
      </c>
      <c r="G1104">
        <v>0.02</v>
      </c>
    </row>
    <row r="1105" spans="5:9" x14ac:dyDescent="0.35">
      <c r="E1105" t="s">
        <v>4626</v>
      </c>
      <c r="F1105" t="s">
        <v>4627</v>
      </c>
      <c r="G1105">
        <v>0.02</v>
      </c>
      <c r="H1105">
        <v>14</v>
      </c>
    </row>
    <row r="1106" spans="5:9" x14ac:dyDescent="0.35">
      <c r="E1106" t="s">
        <v>4628</v>
      </c>
      <c r="F1106" t="s">
        <v>4629</v>
      </c>
      <c r="G1106">
        <v>0.03</v>
      </c>
      <c r="H1106">
        <v>14</v>
      </c>
    </row>
    <row r="1107" spans="5:9" x14ac:dyDescent="0.35">
      <c r="E1107" t="s">
        <v>4630</v>
      </c>
      <c r="F1107" t="s">
        <v>4631</v>
      </c>
      <c r="I1107">
        <v>40</v>
      </c>
    </row>
    <row r="1108" spans="5:9" x14ac:dyDescent="0.35">
      <c r="E1108" t="s">
        <v>4632</v>
      </c>
      <c r="F1108" t="s">
        <v>3098</v>
      </c>
    </row>
    <row r="1109" spans="5:9" x14ac:dyDescent="0.35">
      <c r="E1109" t="s">
        <v>4633</v>
      </c>
      <c r="F1109" t="s">
        <v>3102</v>
      </c>
      <c r="I1109">
        <v>60</v>
      </c>
    </row>
    <row r="1110" spans="5:9" x14ac:dyDescent="0.35">
      <c r="E1110" t="s">
        <v>4634</v>
      </c>
      <c r="F1110" t="s">
        <v>4635</v>
      </c>
      <c r="I1110">
        <v>75</v>
      </c>
    </row>
    <row r="1111" spans="5:9" x14ac:dyDescent="0.35">
      <c r="E1111" t="s">
        <v>4636</v>
      </c>
      <c r="F1111" t="s">
        <v>3108</v>
      </c>
      <c r="I1111">
        <v>180</v>
      </c>
    </row>
    <row r="1112" spans="5:9" x14ac:dyDescent="0.35">
      <c r="E1112" t="s">
        <v>4637</v>
      </c>
      <c r="F1112" t="s">
        <v>3110</v>
      </c>
      <c r="I1112">
        <v>90</v>
      </c>
    </row>
    <row r="1113" spans="5:9" x14ac:dyDescent="0.35">
      <c r="E1113" t="s">
        <v>4638</v>
      </c>
      <c r="F1113" t="s">
        <v>4639</v>
      </c>
      <c r="I1113">
        <v>90</v>
      </c>
    </row>
    <row r="1114" spans="5:9" x14ac:dyDescent="0.35">
      <c r="E1114" t="s">
        <v>4640</v>
      </c>
      <c r="F1114" t="s">
        <v>4641</v>
      </c>
    </row>
    <row r="1115" spans="5:9" x14ac:dyDescent="0.35">
      <c r="E1115" t="s">
        <v>4642</v>
      </c>
      <c r="F1115" t="s">
        <v>4643</v>
      </c>
    </row>
    <row r="1116" spans="5:9" x14ac:dyDescent="0.35">
      <c r="E1116" t="s">
        <v>4644</v>
      </c>
      <c r="F1116" t="s">
        <v>4645</v>
      </c>
    </row>
    <row r="1117" spans="5:9" x14ac:dyDescent="0.35">
      <c r="E1117" t="s">
        <v>4646</v>
      </c>
      <c r="F1117" t="s">
        <v>4647</v>
      </c>
    </row>
    <row r="1118" spans="5:9" x14ac:dyDescent="0.35">
      <c r="E1118" t="s">
        <v>4648</v>
      </c>
      <c r="F1118" t="s">
        <v>4649</v>
      </c>
    </row>
    <row r="1119" spans="5:9" x14ac:dyDescent="0.35">
      <c r="E1119" t="s">
        <v>4650</v>
      </c>
      <c r="F1119" t="s">
        <v>4651</v>
      </c>
    </row>
    <row r="1120" spans="5:9" x14ac:dyDescent="0.35">
      <c r="E1120" t="s">
        <v>4652</v>
      </c>
      <c r="F1120" t="s">
        <v>4653</v>
      </c>
    </row>
    <row r="1121" spans="5:6" x14ac:dyDescent="0.35">
      <c r="E1121" t="s">
        <v>4654</v>
      </c>
      <c r="F1121" t="s">
        <v>4655</v>
      </c>
    </row>
    <row r="1122" spans="5:6" x14ac:dyDescent="0.35">
      <c r="E1122" t="s">
        <v>4656</v>
      </c>
      <c r="F1122" t="s">
        <v>4657</v>
      </c>
    </row>
    <row r="1123" spans="5:6" x14ac:dyDescent="0.35">
      <c r="E1123" t="s">
        <v>4658</v>
      </c>
      <c r="F1123" t="s">
        <v>4659</v>
      </c>
    </row>
    <row r="1124" spans="5:6" x14ac:dyDescent="0.35">
      <c r="E1124" t="s">
        <v>4660</v>
      </c>
      <c r="F1124" t="s">
        <v>4661</v>
      </c>
    </row>
    <row r="1125" spans="5:6" x14ac:dyDescent="0.35">
      <c r="E1125" t="s">
        <v>4662</v>
      </c>
      <c r="F1125" t="s">
        <v>4663</v>
      </c>
    </row>
    <row r="1126" spans="5:6" x14ac:dyDescent="0.35">
      <c r="E1126" t="s">
        <v>4664</v>
      </c>
      <c r="F1126" t="s">
        <v>4665</v>
      </c>
    </row>
    <row r="1127" spans="5:6" x14ac:dyDescent="0.35">
      <c r="E1127" t="s">
        <v>4666</v>
      </c>
      <c r="F1127" t="s">
        <v>4667</v>
      </c>
    </row>
    <row r="1128" spans="5:6" x14ac:dyDescent="0.35">
      <c r="E1128" t="s">
        <v>4668</v>
      </c>
      <c r="F1128" t="s">
        <v>4669</v>
      </c>
    </row>
    <row r="1129" spans="5:6" x14ac:dyDescent="0.35">
      <c r="E1129" t="s">
        <v>4670</v>
      </c>
      <c r="F1129" t="s">
        <v>4671</v>
      </c>
    </row>
    <row r="1130" spans="5:6" x14ac:dyDescent="0.35">
      <c r="E1130" t="s">
        <v>4672</v>
      </c>
      <c r="F1130" t="s">
        <v>4673</v>
      </c>
    </row>
    <row r="1131" spans="5:6" x14ac:dyDescent="0.35">
      <c r="E1131" t="s">
        <v>4674</v>
      </c>
      <c r="F1131" t="s">
        <v>4675</v>
      </c>
    </row>
    <row r="1132" spans="5:6" x14ac:dyDescent="0.35">
      <c r="E1132" t="s">
        <v>4676</v>
      </c>
      <c r="F1132" t="s">
        <v>4677</v>
      </c>
    </row>
    <row r="1133" spans="5:6" x14ac:dyDescent="0.35">
      <c r="E1133" t="s">
        <v>4678</v>
      </c>
      <c r="F1133" t="s">
        <v>4679</v>
      </c>
    </row>
    <row r="1134" spans="5:6" x14ac:dyDescent="0.35">
      <c r="E1134" t="s">
        <v>4680</v>
      </c>
      <c r="F1134" t="s">
        <v>4681</v>
      </c>
    </row>
    <row r="1135" spans="5:6" x14ac:dyDescent="0.35">
      <c r="E1135" t="s">
        <v>4682</v>
      </c>
      <c r="F1135" t="s">
        <v>4683</v>
      </c>
    </row>
    <row r="1136" spans="5:6" x14ac:dyDescent="0.35">
      <c r="E1136" t="s">
        <v>4684</v>
      </c>
      <c r="F1136" t="s">
        <v>4685</v>
      </c>
    </row>
    <row r="1137" spans="5:9" x14ac:dyDescent="0.35">
      <c r="E1137" t="s">
        <v>4686</v>
      </c>
      <c r="F1137" t="s">
        <v>4687</v>
      </c>
    </row>
    <row r="1138" spans="5:9" x14ac:dyDescent="0.35">
      <c r="E1138" t="s">
        <v>4688</v>
      </c>
      <c r="F1138" t="s">
        <v>4689</v>
      </c>
    </row>
    <row r="1139" spans="5:9" x14ac:dyDescent="0.35">
      <c r="E1139" t="s">
        <v>4690</v>
      </c>
      <c r="F1139" t="s">
        <v>4691</v>
      </c>
    </row>
    <row r="1140" spans="5:9" x14ac:dyDescent="0.35">
      <c r="E1140" t="s">
        <v>4692</v>
      </c>
      <c r="F1140" t="s">
        <v>4693</v>
      </c>
    </row>
    <row r="1141" spans="5:9" x14ac:dyDescent="0.35">
      <c r="E1141" t="s">
        <v>4694</v>
      </c>
      <c r="F1141" t="s">
        <v>4695</v>
      </c>
    </row>
    <row r="1142" spans="5:9" x14ac:dyDescent="0.35">
      <c r="E1142" t="s">
        <v>4696</v>
      </c>
      <c r="F1142" t="s">
        <v>4697</v>
      </c>
    </row>
    <row r="1143" spans="5:9" x14ac:dyDescent="0.35">
      <c r="E1143" t="s">
        <v>4698</v>
      </c>
      <c r="F1143" t="s">
        <v>4699</v>
      </c>
    </row>
    <row r="1144" spans="5:9" x14ac:dyDescent="0.35">
      <c r="E1144" t="s">
        <v>4700</v>
      </c>
      <c r="F1144" t="s">
        <v>4701</v>
      </c>
    </row>
    <row r="1145" spans="5:9" x14ac:dyDescent="0.35">
      <c r="E1145" t="s">
        <v>4702</v>
      </c>
      <c r="F1145" t="s">
        <v>4703</v>
      </c>
    </row>
    <row r="1146" spans="5:9" x14ac:dyDescent="0.35">
      <c r="E1146" t="s">
        <v>4704</v>
      </c>
      <c r="F1146" t="s">
        <v>4705</v>
      </c>
    </row>
    <row r="1147" spans="5:9" x14ac:dyDescent="0.35">
      <c r="E1147" t="s">
        <v>4706</v>
      </c>
      <c r="F1147" t="s">
        <v>4707</v>
      </c>
    </row>
    <row r="1148" spans="5:9" x14ac:dyDescent="0.35">
      <c r="E1148" t="s">
        <v>4708</v>
      </c>
      <c r="F1148" t="s">
        <v>4709</v>
      </c>
    </row>
    <row r="1149" spans="5:9" x14ac:dyDescent="0.35">
      <c r="E1149" t="s">
        <v>4710</v>
      </c>
      <c r="F1149" t="s">
        <v>4063</v>
      </c>
      <c r="I1149">
        <v>1</v>
      </c>
    </row>
    <row r="1150" spans="5:9" x14ac:dyDescent="0.35">
      <c r="E1150" t="s">
        <v>4711</v>
      </c>
      <c r="F1150" t="s">
        <v>4065</v>
      </c>
      <c r="I1150">
        <v>30</v>
      </c>
    </row>
    <row r="1151" spans="5:9" x14ac:dyDescent="0.35">
      <c r="E1151" t="s">
        <v>4712</v>
      </c>
      <c r="F1151" t="s">
        <v>4067</v>
      </c>
    </row>
    <row r="1152" spans="5:9" x14ac:dyDescent="0.35">
      <c r="E1152" t="s">
        <v>4713</v>
      </c>
      <c r="F1152" t="s">
        <v>2987</v>
      </c>
    </row>
    <row r="1153" spans="5:9" x14ac:dyDescent="0.35">
      <c r="E1153" t="s">
        <v>4714</v>
      </c>
      <c r="F1153" t="s">
        <v>4715</v>
      </c>
    </row>
    <row r="1154" spans="5:9" x14ac:dyDescent="0.35">
      <c r="E1154" t="s">
        <v>4716</v>
      </c>
      <c r="F1154" t="s">
        <v>4717</v>
      </c>
      <c r="I1154">
        <v>45</v>
      </c>
    </row>
    <row r="1155" spans="5:9" x14ac:dyDescent="0.35">
      <c r="E1155" t="s">
        <v>4718</v>
      </c>
      <c r="F1155" t="s">
        <v>4073</v>
      </c>
      <c r="I1155">
        <v>60</v>
      </c>
    </row>
    <row r="1156" spans="5:9" x14ac:dyDescent="0.35">
      <c r="E1156" t="s">
        <v>4719</v>
      </c>
      <c r="F1156" t="s">
        <v>4075</v>
      </c>
    </row>
    <row r="1157" spans="5:9" x14ac:dyDescent="0.35">
      <c r="E1157" t="s">
        <v>4720</v>
      </c>
      <c r="F1157" t="s">
        <v>3005</v>
      </c>
    </row>
    <row r="1158" spans="5:9" x14ac:dyDescent="0.35">
      <c r="E1158" t="s">
        <v>4721</v>
      </c>
      <c r="F1158" t="s">
        <v>4722</v>
      </c>
    </row>
    <row r="1159" spans="5:9" x14ac:dyDescent="0.35">
      <c r="E1159" t="s">
        <v>4723</v>
      </c>
      <c r="F1159" t="s">
        <v>4078</v>
      </c>
    </row>
    <row r="1160" spans="5:9" x14ac:dyDescent="0.35">
      <c r="E1160" t="s">
        <v>4724</v>
      </c>
      <c r="F1160" t="s">
        <v>4081</v>
      </c>
      <c r="I1160">
        <v>75</v>
      </c>
    </row>
    <row r="1161" spans="5:9" x14ac:dyDescent="0.35">
      <c r="E1161" t="s">
        <v>4725</v>
      </c>
      <c r="F1161" t="s">
        <v>4083</v>
      </c>
    </row>
    <row r="1162" spans="5:9" x14ac:dyDescent="0.35">
      <c r="E1162" t="s">
        <v>4726</v>
      </c>
      <c r="F1162" t="s">
        <v>4087</v>
      </c>
      <c r="I1162">
        <v>80</v>
      </c>
    </row>
    <row r="1163" spans="5:9" x14ac:dyDescent="0.35">
      <c r="E1163" t="s">
        <v>4727</v>
      </c>
      <c r="F1163" t="s">
        <v>3003</v>
      </c>
    </row>
    <row r="1164" spans="5:9" x14ac:dyDescent="0.35">
      <c r="E1164" t="s">
        <v>4728</v>
      </c>
      <c r="F1164" t="s">
        <v>4089</v>
      </c>
      <c r="I1164">
        <v>90</v>
      </c>
    </row>
    <row r="1165" spans="5:9" x14ac:dyDescent="0.35">
      <c r="E1165" t="s">
        <v>4729</v>
      </c>
      <c r="F1165" t="s">
        <v>4730</v>
      </c>
    </row>
    <row r="1166" spans="5:9" x14ac:dyDescent="0.35">
      <c r="E1166" t="s">
        <v>4731</v>
      </c>
      <c r="F1166" t="s">
        <v>4732</v>
      </c>
    </row>
    <row r="1167" spans="5:9" x14ac:dyDescent="0.35">
      <c r="E1167" t="s">
        <v>4733</v>
      </c>
      <c r="F1167" t="s">
        <v>4734</v>
      </c>
      <c r="G1167">
        <v>2.5000000000000001E-2</v>
      </c>
    </row>
    <row r="1168" spans="5:9" x14ac:dyDescent="0.35">
      <c r="E1168" t="s">
        <v>4735</v>
      </c>
      <c r="F1168" t="s">
        <v>4736</v>
      </c>
    </row>
    <row r="1169" spans="5:9" x14ac:dyDescent="0.35">
      <c r="E1169" t="s">
        <v>4737</v>
      </c>
      <c r="F1169" t="s">
        <v>4103</v>
      </c>
    </row>
    <row r="1170" spans="5:9" x14ac:dyDescent="0.35">
      <c r="E1170" t="s">
        <v>4738</v>
      </c>
      <c r="F1170" t="s">
        <v>4105</v>
      </c>
      <c r="I1170">
        <v>180</v>
      </c>
    </row>
    <row r="1171" spans="5:9" x14ac:dyDescent="0.35">
      <c r="E1171" t="s">
        <v>4739</v>
      </c>
      <c r="F1171" t="s">
        <v>4085</v>
      </c>
    </row>
    <row r="1172" spans="5:9" x14ac:dyDescent="0.35">
      <c r="E1172" t="s">
        <v>4740</v>
      </c>
      <c r="F1172" t="s">
        <v>4741</v>
      </c>
    </row>
    <row r="1173" spans="5:9" x14ac:dyDescent="0.35">
      <c r="E1173" t="s">
        <v>4742</v>
      </c>
      <c r="F1173" t="s">
        <v>4743</v>
      </c>
      <c r="I1173">
        <v>240</v>
      </c>
    </row>
    <row r="1174" spans="5:9" x14ac:dyDescent="0.35">
      <c r="E1174" t="s">
        <v>4744</v>
      </c>
      <c r="F1174" t="s">
        <v>4745</v>
      </c>
    </row>
    <row r="1175" spans="5:9" x14ac:dyDescent="0.35">
      <c r="E1175" t="s">
        <v>4746</v>
      </c>
      <c r="F1175" t="s">
        <v>4112</v>
      </c>
    </row>
    <row r="1176" spans="5:9" x14ac:dyDescent="0.35">
      <c r="E1176" t="s">
        <v>4747</v>
      </c>
      <c r="F1176" t="s">
        <v>4748</v>
      </c>
      <c r="G1176">
        <v>0.06</v>
      </c>
      <c r="H1176">
        <v>40</v>
      </c>
    </row>
    <row r="1177" spans="5:9" x14ac:dyDescent="0.35">
      <c r="E1177" t="s">
        <v>4749</v>
      </c>
      <c r="F1177" t="s">
        <v>4750</v>
      </c>
    </row>
    <row r="1178" spans="5:9" x14ac:dyDescent="0.35">
      <c r="E1178" t="s">
        <v>4751</v>
      </c>
      <c r="F1178" t="s">
        <v>4752</v>
      </c>
    </row>
    <row r="1179" spans="5:9" x14ac:dyDescent="0.35">
      <c r="E1179" t="s">
        <v>4753</v>
      </c>
      <c r="F1179" t="s">
        <v>4754</v>
      </c>
    </row>
    <row r="1180" spans="5:9" x14ac:dyDescent="0.35">
      <c r="E1180" t="s">
        <v>4755</v>
      </c>
      <c r="F1180" t="s">
        <v>4756</v>
      </c>
    </row>
    <row r="1181" spans="5:9" x14ac:dyDescent="0.35">
      <c r="E1181" t="s">
        <v>4757</v>
      </c>
      <c r="F1181" t="s">
        <v>4758</v>
      </c>
    </row>
    <row r="1182" spans="5:9" x14ac:dyDescent="0.35">
      <c r="E1182" t="s">
        <v>4759</v>
      </c>
      <c r="F1182" t="s">
        <v>4760</v>
      </c>
    </row>
    <row r="1183" spans="5:9" x14ac:dyDescent="0.35">
      <c r="E1183" t="s">
        <v>4761</v>
      </c>
      <c r="F1183" t="s">
        <v>4762</v>
      </c>
    </row>
    <row r="1184" spans="5:9" x14ac:dyDescent="0.35">
      <c r="E1184" t="s">
        <v>4763</v>
      </c>
      <c r="F1184" t="s">
        <v>4764</v>
      </c>
    </row>
    <row r="1185" spans="5:6" x14ac:dyDescent="0.35">
      <c r="E1185" t="s">
        <v>4765</v>
      </c>
      <c r="F1185" t="s">
        <v>4766</v>
      </c>
    </row>
    <row r="1186" spans="5:6" x14ac:dyDescent="0.35">
      <c r="E1186" t="s">
        <v>4767</v>
      </c>
      <c r="F1186" t="s">
        <v>4768</v>
      </c>
    </row>
    <row r="1187" spans="5:6" x14ac:dyDescent="0.35">
      <c r="E1187" t="s">
        <v>4769</v>
      </c>
      <c r="F1187" t="s">
        <v>4770</v>
      </c>
    </row>
    <row r="1188" spans="5:6" x14ac:dyDescent="0.35">
      <c r="E1188" t="s">
        <v>4771</v>
      </c>
      <c r="F1188" t="s">
        <v>4772</v>
      </c>
    </row>
    <row r="1189" spans="5:6" x14ac:dyDescent="0.35">
      <c r="E1189" t="s">
        <v>4773</v>
      </c>
      <c r="F1189" t="s">
        <v>4774</v>
      </c>
    </row>
    <row r="1190" spans="5:6" x14ac:dyDescent="0.35">
      <c r="E1190" t="s">
        <v>4775</v>
      </c>
      <c r="F1190" t="s">
        <v>4776</v>
      </c>
    </row>
    <row r="1191" spans="5:6" x14ac:dyDescent="0.35">
      <c r="E1191" t="s">
        <v>4777</v>
      </c>
      <c r="F1191" t="s">
        <v>4778</v>
      </c>
    </row>
    <row r="1192" spans="5:6" x14ac:dyDescent="0.35">
      <c r="E1192" t="s">
        <v>4779</v>
      </c>
      <c r="F1192" t="s">
        <v>4780</v>
      </c>
    </row>
    <row r="1193" spans="5:6" x14ac:dyDescent="0.35">
      <c r="E1193" t="s">
        <v>4781</v>
      </c>
      <c r="F1193" t="s">
        <v>4782</v>
      </c>
    </row>
    <row r="1194" spans="5:6" x14ac:dyDescent="0.35">
      <c r="E1194" t="s">
        <v>4783</v>
      </c>
      <c r="F1194" t="s">
        <v>4784</v>
      </c>
    </row>
    <row r="1195" spans="5:6" x14ac:dyDescent="0.35">
      <c r="E1195" t="s">
        <v>4785</v>
      </c>
      <c r="F1195" t="s">
        <v>4786</v>
      </c>
    </row>
    <row r="1196" spans="5:6" x14ac:dyDescent="0.35">
      <c r="E1196" t="s">
        <v>4787</v>
      </c>
      <c r="F1196" t="s">
        <v>4788</v>
      </c>
    </row>
    <row r="1197" spans="5:6" x14ac:dyDescent="0.35">
      <c r="E1197" t="s">
        <v>4789</v>
      </c>
      <c r="F1197" t="s">
        <v>4790</v>
      </c>
    </row>
    <row r="1198" spans="5:6" x14ac:dyDescent="0.35">
      <c r="E1198" t="s">
        <v>4791</v>
      </c>
      <c r="F1198" t="s">
        <v>4792</v>
      </c>
    </row>
    <row r="1199" spans="5:6" x14ac:dyDescent="0.35">
      <c r="E1199" t="s">
        <v>4793</v>
      </c>
      <c r="F1199" t="s">
        <v>4794</v>
      </c>
    </row>
    <row r="1200" spans="5:6" x14ac:dyDescent="0.35">
      <c r="E1200" t="s">
        <v>4795</v>
      </c>
      <c r="F1200" t="s">
        <v>4796</v>
      </c>
    </row>
    <row r="1201" spans="5:9" x14ac:dyDescent="0.35">
      <c r="E1201" t="s">
        <v>4797</v>
      </c>
      <c r="F1201" t="s">
        <v>4798</v>
      </c>
    </row>
    <row r="1202" spans="5:9" x14ac:dyDescent="0.35">
      <c r="E1202" t="s">
        <v>4799</v>
      </c>
      <c r="F1202" t="s">
        <v>4800</v>
      </c>
    </row>
    <row r="1203" spans="5:9" x14ac:dyDescent="0.35">
      <c r="E1203" t="s">
        <v>4801</v>
      </c>
      <c r="F1203" t="s">
        <v>4802</v>
      </c>
    </row>
    <row r="1204" spans="5:9" x14ac:dyDescent="0.35">
      <c r="E1204" t="s">
        <v>4803</v>
      </c>
      <c r="F1204" t="s">
        <v>4804</v>
      </c>
    </row>
    <row r="1205" spans="5:9" x14ac:dyDescent="0.35">
      <c r="E1205" t="s">
        <v>4805</v>
      </c>
      <c r="F1205" t="s">
        <v>4806</v>
      </c>
    </row>
    <row r="1206" spans="5:9" x14ac:dyDescent="0.35">
      <c r="E1206" t="s">
        <v>4807</v>
      </c>
      <c r="F1206" t="s">
        <v>4808</v>
      </c>
    </row>
    <row r="1207" spans="5:9" x14ac:dyDescent="0.35">
      <c r="E1207" t="s">
        <v>4809</v>
      </c>
      <c r="F1207" t="s">
        <v>4810</v>
      </c>
      <c r="I1207">
        <v>10</v>
      </c>
    </row>
    <row r="1208" spans="5:9" x14ac:dyDescent="0.35">
      <c r="E1208" t="s">
        <v>4811</v>
      </c>
      <c r="F1208" t="s">
        <v>4812</v>
      </c>
      <c r="I1208">
        <v>30</v>
      </c>
    </row>
    <row r="1209" spans="5:9" x14ac:dyDescent="0.35">
      <c r="E1209" t="s">
        <v>4813</v>
      </c>
      <c r="F1209" t="s">
        <v>4814</v>
      </c>
      <c r="I1209">
        <v>60</v>
      </c>
    </row>
    <row r="1210" spans="5:9" x14ac:dyDescent="0.35">
      <c r="E1210" t="s">
        <v>4815</v>
      </c>
      <c r="F1210" t="s">
        <v>3669</v>
      </c>
    </row>
    <row r="1211" spans="5:9" x14ac:dyDescent="0.35">
      <c r="E1211" t="s">
        <v>4816</v>
      </c>
      <c r="F1211" t="s">
        <v>4817</v>
      </c>
      <c r="I1211">
        <v>75</v>
      </c>
    </row>
    <row r="1212" spans="5:9" x14ac:dyDescent="0.35">
      <c r="E1212" t="s">
        <v>4818</v>
      </c>
      <c r="F1212" t="s">
        <v>4819</v>
      </c>
      <c r="I1212">
        <v>65</v>
      </c>
    </row>
    <row r="1213" spans="5:9" x14ac:dyDescent="0.35">
      <c r="E1213" t="s">
        <v>4820</v>
      </c>
      <c r="F1213" t="s">
        <v>2954</v>
      </c>
      <c r="I1213">
        <v>75</v>
      </c>
    </row>
    <row r="1214" spans="5:9" x14ac:dyDescent="0.35">
      <c r="E1214" t="s">
        <v>4821</v>
      </c>
      <c r="F1214" t="s">
        <v>4822</v>
      </c>
    </row>
    <row r="1215" spans="5:9" x14ac:dyDescent="0.35">
      <c r="E1215" t="s">
        <v>4823</v>
      </c>
      <c r="F1215" t="s">
        <v>4824</v>
      </c>
    </row>
    <row r="1216" spans="5:9" x14ac:dyDescent="0.35">
      <c r="E1216" t="s">
        <v>4825</v>
      </c>
      <c r="F1216" t="s">
        <v>4826</v>
      </c>
    </row>
    <row r="1217" spans="5:6" x14ac:dyDescent="0.35">
      <c r="E1217" t="s">
        <v>4827</v>
      </c>
      <c r="F1217" t="s">
        <v>4828</v>
      </c>
    </row>
    <row r="1218" spans="5:6" x14ac:dyDescent="0.35">
      <c r="E1218" t="s">
        <v>4829</v>
      </c>
      <c r="F1218" t="s">
        <v>4830</v>
      </c>
    </row>
    <row r="1219" spans="5:6" x14ac:dyDescent="0.35">
      <c r="E1219" t="s">
        <v>4831</v>
      </c>
      <c r="F1219" t="s">
        <v>4832</v>
      </c>
    </row>
    <row r="1220" spans="5:6" x14ac:dyDescent="0.35">
      <c r="E1220" t="s">
        <v>4833</v>
      </c>
      <c r="F1220" t="s">
        <v>4834</v>
      </c>
    </row>
    <row r="1221" spans="5:6" x14ac:dyDescent="0.35">
      <c r="E1221" t="s">
        <v>4835</v>
      </c>
      <c r="F1221" t="s">
        <v>4836</v>
      </c>
    </row>
    <row r="1222" spans="5:6" x14ac:dyDescent="0.35">
      <c r="E1222" t="s">
        <v>4837</v>
      </c>
      <c r="F1222" t="s">
        <v>4838</v>
      </c>
    </row>
    <row r="1223" spans="5:6" x14ac:dyDescent="0.35">
      <c r="E1223" t="s">
        <v>4839</v>
      </c>
      <c r="F1223" t="s">
        <v>4840</v>
      </c>
    </row>
    <row r="1224" spans="5:6" x14ac:dyDescent="0.35">
      <c r="E1224" t="s">
        <v>4841</v>
      </c>
      <c r="F1224" t="s">
        <v>4842</v>
      </c>
    </row>
    <row r="1225" spans="5:6" x14ac:dyDescent="0.35">
      <c r="E1225" t="s">
        <v>4843</v>
      </c>
      <c r="F1225" t="s">
        <v>4844</v>
      </c>
    </row>
    <row r="1226" spans="5:6" x14ac:dyDescent="0.35">
      <c r="E1226" t="s">
        <v>4845</v>
      </c>
      <c r="F1226" t="s">
        <v>4846</v>
      </c>
    </row>
    <row r="1227" spans="5:6" x14ac:dyDescent="0.35">
      <c r="E1227" t="s">
        <v>4847</v>
      </c>
      <c r="F1227" t="s">
        <v>4848</v>
      </c>
    </row>
    <row r="1228" spans="5:6" x14ac:dyDescent="0.35">
      <c r="E1228" t="s">
        <v>4849</v>
      </c>
      <c r="F1228" t="s">
        <v>4850</v>
      </c>
    </row>
    <row r="1229" spans="5:6" x14ac:dyDescent="0.35">
      <c r="E1229" t="s">
        <v>4851</v>
      </c>
      <c r="F1229" t="s">
        <v>3601</v>
      </c>
    </row>
    <row r="1230" spans="5:6" x14ac:dyDescent="0.35">
      <c r="E1230" t="s">
        <v>4852</v>
      </c>
      <c r="F1230" t="s">
        <v>4853</v>
      </c>
    </row>
    <row r="1231" spans="5:6" x14ac:dyDescent="0.35">
      <c r="E1231" t="s">
        <v>4854</v>
      </c>
      <c r="F1231" t="s">
        <v>4855</v>
      </c>
    </row>
    <row r="1232" spans="5:6" x14ac:dyDescent="0.35">
      <c r="E1232" t="s">
        <v>4856</v>
      </c>
      <c r="F1232" t="s">
        <v>4857</v>
      </c>
    </row>
    <row r="1233" spans="5:6" x14ac:dyDescent="0.35">
      <c r="E1233" t="s">
        <v>4858</v>
      </c>
      <c r="F1233" t="s">
        <v>4859</v>
      </c>
    </row>
    <row r="1234" spans="5:6" x14ac:dyDescent="0.35">
      <c r="E1234" t="s">
        <v>4860</v>
      </c>
      <c r="F1234" t="s">
        <v>4861</v>
      </c>
    </row>
    <row r="1235" spans="5:6" x14ac:dyDescent="0.35">
      <c r="E1235" t="s">
        <v>4862</v>
      </c>
      <c r="F1235" t="s">
        <v>4863</v>
      </c>
    </row>
    <row r="1236" spans="5:6" x14ac:dyDescent="0.35">
      <c r="E1236" t="s">
        <v>4864</v>
      </c>
      <c r="F1236" t="s">
        <v>4865</v>
      </c>
    </row>
    <row r="1237" spans="5:6" x14ac:dyDescent="0.35">
      <c r="E1237" t="s">
        <v>4866</v>
      </c>
      <c r="F1237" t="s">
        <v>4867</v>
      </c>
    </row>
    <row r="1238" spans="5:6" x14ac:dyDescent="0.35">
      <c r="E1238" t="s">
        <v>4868</v>
      </c>
      <c r="F1238" t="s">
        <v>4869</v>
      </c>
    </row>
    <row r="1239" spans="5:6" x14ac:dyDescent="0.35">
      <c r="E1239" t="s">
        <v>4870</v>
      </c>
      <c r="F1239" t="s">
        <v>4871</v>
      </c>
    </row>
    <row r="1240" spans="5:6" x14ac:dyDescent="0.35">
      <c r="E1240" t="s">
        <v>4872</v>
      </c>
      <c r="F1240" t="s">
        <v>4873</v>
      </c>
    </row>
    <row r="1241" spans="5:6" x14ac:dyDescent="0.35">
      <c r="E1241" t="s">
        <v>4874</v>
      </c>
      <c r="F1241" t="s">
        <v>4875</v>
      </c>
    </row>
    <row r="1242" spans="5:6" x14ac:dyDescent="0.35">
      <c r="E1242" t="s">
        <v>4876</v>
      </c>
      <c r="F1242" t="s">
        <v>4877</v>
      </c>
    </row>
    <row r="1243" spans="5:6" x14ac:dyDescent="0.35">
      <c r="E1243" t="s">
        <v>4878</v>
      </c>
      <c r="F1243" t="s">
        <v>4879</v>
      </c>
    </row>
    <row r="1244" spans="5:6" x14ac:dyDescent="0.35">
      <c r="E1244" t="s">
        <v>4880</v>
      </c>
      <c r="F1244" t="s">
        <v>4881</v>
      </c>
    </row>
    <row r="1245" spans="5:6" x14ac:dyDescent="0.35">
      <c r="E1245" t="s">
        <v>4882</v>
      </c>
      <c r="F1245" t="s">
        <v>4883</v>
      </c>
    </row>
    <row r="1246" spans="5:6" x14ac:dyDescent="0.35">
      <c r="E1246" t="s">
        <v>4884</v>
      </c>
      <c r="F1246" t="s">
        <v>4885</v>
      </c>
    </row>
    <row r="1247" spans="5:6" x14ac:dyDescent="0.35">
      <c r="E1247" t="s">
        <v>4886</v>
      </c>
      <c r="F1247" t="s">
        <v>4887</v>
      </c>
    </row>
    <row r="1248" spans="5:6" x14ac:dyDescent="0.35">
      <c r="E1248" t="s">
        <v>2581</v>
      </c>
      <c r="F1248" t="s">
        <v>2565</v>
      </c>
    </row>
    <row r="1249" spans="5:9" x14ac:dyDescent="0.35">
      <c r="E1249" t="s">
        <v>2571</v>
      </c>
      <c r="F1249" t="s">
        <v>4888</v>
      </c>
      <c r="I1249">
        <v>1</v>
      </c>
    </row>
    <row r="1250" spans="5:9" x14ac:dyDescent="0.35">
      <c r="E1250" t="s">
        <v>4889</v>
      </c>
      <c r="F1250" t="s">
        <v>4890</v>
      </c>
      <c r="I1250">
        <v>3</v>
      </c>
    </row>
    <row r="1251" spans="5:9" x14ac:dyDescent="0.35">
      <c r="E1251" t="s">
        <v>4891</v>
      </c>
      <c r="F1251" t="s">
        <v>4892</v>
      </c>
      <c r="I1251">
        <v>5</v>
      </c>
    </row>
    <row r="1252" spans="5:9" x14ac:dyDescent="0.35">
      <c r="E1252" t="s">
        <v>2572</v>
      </c>
      <c r="F1252" t="s">
        <v>2601</v>
      </c>
      <c r="I1252">
        <v>7</v>
      </c>
    </row>
    <row r="1253" spans="5:9" x14ac:dyDescent="0.35">
      <c r="E1253" t="s">
        <v>2573</v>
      </c>
      <c r="F1253" t="s">
        <v>2604</v>
      </c>
      <c r="I1253">
        <v>14</v>
      </c>
    </row>
    <row r="1254" spans="5:9" x14ac:dyDescent="0.35">
      <c r="E1254" t="s">
        <v>2585</v>
      </c>
      <c r="F1254" t="s">
        <v>2607</v>
      </c>
      <c r="I1254">
        <v>21</v>
      </c>
    </row>
    <row r="1255" spans="5:9" x14ac:dyDescent="0.35">
      <c r="E1255" t="s">
        <v>4893</v>
      </c>
      <c r="F1255" t="s">
        <v>2610</v>
      </c>
      <c r="I1255">
        <v>28</v>
      </c>
    </row>
    <row r="1256" spans="5:9" x14ac:dyDescent="0.35">
      <c r="E1256" t="s">
        <v>2578</v>
      </c>
      <c r="F1256" t="s">
        <v>2569</v>
      </c>
      <c r="I1256">
        <v>30</v>
      </c>
    </row>
    <row r="1257" spans="5:9" x14ac:dyDescent="0.35">
      <c r="E1257" t="s">
        <v>4894</v>
      </c>
      <c r="F1257" t="s">
        <v>4895</v>
      </c>
      <c r="I1257">
        <v>31</v>
      </c>
    </row>
    <row r="1258" spans="5:9" x14ac:dyDescent="0.35">
      <c r="E1258" t="s">
        <v>2582</v>
      </c>
      <c r="F1258" t="s">
        <v>2615</v>
      </c>
      <c r="I1258">
        <v>35</v>
      </c>
    </row>
    <row r="1259" spans="5:9" x14ac:dyDescent="0.35">
      <c r="E1259" t="s">
        <v>4896</v>
      </c>
      <c r="F1259" t="s">
        <v>2618</v>
      </c>
      <c r="I1259">
        <v>40</v>
      </c>
    </row>
    <row r="1260" spans="5:9" x14ac:dyDescent="0.35">
      <c r="E1260" t="s">
        <v>4897</v>
      </c>
      <c r="F1260" t="s">
        <v>4898</v>
      </c>
      <c r="I1260">
        <v>42</v>
      </c>
    </row>
    <row r="1261" spans="5:9" x14ac:dyDescent="0.35">
      <c r="E1261" t="s">
        <v>2579</v>
      </c>
      <c r="F1261" t="s">
        <v>2566</v>
      </c>
      <c r="I1261">
        <v>45</v>
      </c>
    </row>
    <row r="1262" spans="5:9" x14ac:dyDescent="0.35">
      <c r="E1262" t="s">
        <v>4899</v>
      </c>
      <c r="F1262" t="s">
        <v>4900</v>
      </c>
      <c r="I1262">
        <v>49</v>
      </c>
    </row>
    <row r="1263" spans="5:9" x14ac:dyDescent="0.35">
      <c r="E1263" t="s">
        <v>4901</v>
      </c>
      <c r="F1263" t="s">
        <v>2623</v>
      </c>
      <c r="I1263">
        <v>50</v>
      </c>
    </row>
    <row r="1264" spans="5:9" x14ac:dyDescent="0.35">
      <c r="E1264" t="s">
        <v>2594</v>
      </c>
      <c r="F1264" t="s">
        <v>2626</v>
      </c>
      <c r="I1264">
        <v>55</v>
      </c>
    </row>
    <row r="1265" spans="5:9" x14ac:dyDescent="0.35">
      <c r="E1265" t="s">
        <v>4902</v>
      </c>
      <c r="F1265" t="s">
        <v>4903</v>
      </c>
      <c r="I1265">
        <v>59</v>
      </c>
    </row>
    <row r="1266" spans="5:9" x14ac:dyDescent="0.35">
      <c r="E1266" t="s">
        <v>2575</v>
      </c>
      <c r="F1266" t="s">
        <v>2564</v>
      </c>
      <c r="I1266">
        <v>60</v>
      </c>
    </row>
    <row r="1267" spans="5:9" x14ac:dyDescent="0.35">
      <c r="E1267" t="s">
        <v>4904</v>
      </c>
      <c r="F1267" t="s">
        <v>4905</v>
      </c>
      <c r="I1267">
        <v>63</v>
      </c>
    </row>
    <row r="1268" spans="5:9" x14ac:dyDescent="0.35">
      <c r="E1268" t="s">
        <v>2576</v>
      </c>
      <c r="F1268" t="s">
        <v>4906</v>
      </c>
      <c r="I1268">
        <v>67</v>
      </c>
    </row>
    <row r="1269" spans="5:9" x14ac:dyDescent="0.35">
      <c r="E1269" t="s">
        <v>2577</v>
      </c>
      <c r="F1269" t="s">
        <v>2634</v>
      </c>
      <c r="I1269">
        <v>70</v>
      </c>
    </row>
    <row r="1270" spans="5:9" x14ac:dyDescent="0.35">
      <c r="E1270" t="s">
        <v>2574</v>
      </c>
      <c r="F1270" t="s">
        <v>2568</v>
      </c>
      <c r="I1270">
        <v>75</v>
      </c>
    </row>
    <row r="1271" spans="5:9" x14ac:dyDescent="0.35">
      <c r="E1271" t="s">
        <v>2584</v>
      </c>
      <c r="F1271" t="s">
        <v>4907</v>
      </c>
      <c r="I1271">
        <v>81</v>
      </c>
    </row>
    <row r="1272" spans="5:9" x14ac:dyDescent="0.35">
      <c r="E1272" t="s">
        <v>4908</v>
      </c>
      <c r="F1272" t="s">
        <v>4909</v>
      </c>
      <c r="I1272">
        <v>83</v>
      </c>
    </row>
    <row r="1273" spans="5:9" x14ac:dyDescent="0.35">
      <c r="E1273" t="s">
        <v>2580</v>
      </c>
      <c r="F1273" t="s">
        <v>2567</v>
      </c>
      <c r="I1273">
        <v>90</v>
      </c>
    </row>
    <row r="1274" spans="5:9" x14ac:dyDescent="0.35">
      <c r="E1274" t="s">
        <v>4910</v>
      </c>
      <c r="F1274" t="s">
        <v>2644</v>
      </c>
      <c r="I1274">
        <v>100</v>
      </c>
    </row>
    <row r="1275" spans="5:9" x14ac:dyDescent="0.35">
      <c r="E1275" t="s">
        <v>2587</v>
      </c>
      <c r="F1275" t="s">
        <v>2570</v>
      </c>
      <c r="I1275">
        <v>120</v>
      </c>
    </row>
    <row r="1276" spans="5:9" x14ac:dyDescent="0.35">
      <c r="E1276" t="s">
        <v>4911</v>
      </c>
      <c r="F1276" t="s">
        <v>2649</v>
      </c>
      <c r="I1276">
        <v>180</v>
      </c>
    </row>
    <row r="1277" spans="5:9" x14ac:dyDescent="0.35">
      <c r="E1277" t="s">
        <v>4912</v>
      </c>
      <c r="F1277" t="s">
        <v>4913</v>
      </c>
      <c r="I1277">
        <v>10</v>
      </c>
    </row>
    <row r="1278" spans="5:9" x14ac:dyDescent="0.35">
      <c r="E1278" t="s">
        <v>4914</v>
      </c>
      <c r="F1278" t="s">
        <v>4915</v>
      </c>
      <c r="I1278">
        <v>12</v>
      </c>
    </row>
    <row r="1279" spans="5:9" x14ac:dyDescent="0.35">
      <c r="E1279" t="s">
        <v>2586</v>
      </c>
      <c r="F1279" t="s">
        <v>2639</v>
      </c>
      <c r="I1279">
        <v>80</v>
      </c>
    </row>
    <row r="1280" spans="5:9" x14ac:dyDescent="0.35">
      <c r="E1280" t="s">
        <v>4916</v>
      </c>
      <c r="F1280" t="s">
        <v>4917</v>
      </c>
    </row>
    <row r="1281" spans="5:9" x14ac:dyDescent="0.35">
      <c r="E1281" t="s">
        <v>4918</v>
      </c>
      <c r="F1281" t="s">
        <v>4919</v>
      </c>
    </row>
    <row r="1282" spans="5:9" x14ac:dyDescent="0.35">
      <c r="E1282" t="s">
        <v>4920</v>
      </c>
      <c r="F1282" t="s">
        <v>4921</v>
      </c>
    </row>
    <row r="1283" spans="5:9" x14ac:dyDescent="0.35">
      <c r="E1283" t="s">
        <v>4922</v>
      </c>
      <c r="F1283" t="s">
        <v>4923</v>
      </c>
    </row>
    <row r="1284" spans="5:9" x14ac:dyDescent="0.35">
      <c r="E1284" t="s">
        <v>4924</v>
      </c>
      <c r="F1284" t="s">
        <v>4925</v>
      </c>
    </row>
    <row r="1285" spans="5:9" x14ac:dyDescent="0.35">
      <c r="E1285" t="s">
        <v>4926</v>
      </c>
      <c r="F1285" t="s">
        <v>2631</v>
      </c>
      <c r="I1285">
        <v>65</v>
      </c>
    </row>
    <row r="1286" spans="5:9" x14ac:dyDescent="0.35">
      <c r="E1286" t="s">
        <v>2583</v>
      </c>
      <c r="F1286" t="s">
        <v>3669</v>
      </c>
    </row>
    <row r="1287" spans="5:9" x14ac:dyDescent="0.35">
      <c r="E1287" t="s">
        <v>4927</v>
      </c>
      <c r="F1287" t="s">
        <v>4928</v>
      </c>
    </row>
    <row r="1288" spans="5:9" x14ac:dyDescent="0.35">
      <c r="E1288" t="s">
        <v>4929</v>
      </c>
      <c r="F1288" t="s">
        <v>4930</v>
      </c>
      <c r="I1288">
        <v>999</v>
      </c>
    </row>
    <row r="1289" spans="5:9" x14ac:dyDescent="0.35">
      <c r="E1289" t="s">
        <v>4931</v>
      </c>
      <c r="F1289" t="s">
        <v>4932</v>
      </c>
    </row>
    <row r="1290" spans="5:9" x14ac:dyDescent="0.35">
      <c r="E1290" t="s">
        <v>4933</v>
      </c>
      <c r="F1290" t="s">
        <v>4934</v>
      </c>
    </row>
    <row r="1291" spans="5:9" x14ac:dyDescent="0.35">
      <c r="E1291" t="s">
        <v>4935</v>
      </c>
      <c r="F1291" t="s">
        <v>4936</v>
      </c>
    </row>
    <row r="1292" spans="5:9" x14ac:dyDescent="0.35">
      <c r="E1292" t="s">
        <v>4937</v>
      </c>
      <c r="F1292" t="s">
        <v>4938</v>
      </c>
    </row>
    <row r="1293" spans="5:9" x14ac:dyDescent="0.35">
      <c r="E1293" t="s">
        <v>4939</v>
      </c>
      <c r="F1293" t="s">
        <v>4940</v>
      </c>
    </row>
    <row r="1294" spans="5:9" x14ac:dyDescent="0.35">
      <c r="E1294" t="s">
        <v>4941</v>
      </c>
      <c r="F1294" t="s">
        <v>4942</v>
      </c>
    </row>
    <row r="1295" spans="5:9" x14ac:dyDescent="0.35">
      <c r="E1295" t="s">
        <v>4943</v>
      </c>
      <c r="F1295" t="s">
        <v>4944</v>
      </c>
    </row>
    <row r="1296" spans="5:9" x14ac:dyDescent="0.35">
      <c r="E1296" t="s">
        <v>4945</v>
      </c>
      <c r="F1296" t="s">
        <v>4946</v>
      </c>
    </row>
    <row r="1297" spans="5:6" x14ac:dyDescent="0.35">
      <c r="E1297" t="s">
        <v>4947</v>
      </c>
      <c r="F1297" t="s">
        <v>4948</v>
      </c>
    </row>
    <row r="1298" spans="5:6" x14ac:dyDescent="0.35">
      <c r="E1298" t="s">
        <v>4949</v>
      </c>
      <c r="F1298" t="s">
        <v>4950</v>
      </c>
    </row>
    <row r="1299" spans="5:6" x14ac:dyDescent="0.35">
      <c r="E1299" t="s">
        <v>4951</v>
      </c>
      <c r="F1299" t="s">
        <v>4952</v>
      </c>
    </row>
    <row r="1300" spans="5:6" x14ac:dyDescent="0.35">
      <c r="E1300" t="s">
        <v>4953</v>
      </c>
      <c r="F1300" t="s">
        <v>4954</v>
      </c>
    </row>
    <row r="1301" spans="5:6" x14ac:dyDescent="0.35">
      <c r="E1301" t="s">
        <v>4955</v>
      </c>
      <c r="F1301" t="s">
        <v>4956</v>
      </c>
    </row>
    <row r="1302" spans="5:6" x14ac:dyDescent="0.35">
      <c r="E1302" t="s">
        <v>4957</v>
      </c>
      <c r="F1302" t="s">
        <v>4958</v>
      </c>
    </row>
    <row r="1303" spans="5:6" x14ac:dyDescent="0.35">
      <c r="E1303" t="s">
        <v>4959</v>
      </c>
      <c r="F1303" t="s">
        <v>4960</v>
      </c>
    </row>
    <row r="1304" spans="5:6" x14ac:dyDescent="0.35">
      <c r="E1304" t="s">
        <v>4961</v>
      </c>
      <c r="F1304" t="s">
        <v>4962</v>
      </c>
    </row>
    <row r="1305" spans="5:6" x14ac:dyDescent="0.35">
      <c r="E1305" t="s">
        <v>4963</v>
      </c>
      <c r="F1305" t="s">
        <v>4964</v>
      </c>
    </row>
    <row r="1306" spans="5:6" x14ac:dyDescent="0.35">
      <c r="E1306" t="s">
        <v>4965</v>
      </c>
      <c r="F1306" t="s">
        <v>4966</v>
      </c>
    </row>
    <row r="1307" spans="5:6" x14ac:dyDescent="0.35">
      <c r="E1307" t="s">
        <v>4967</v>
      </c>
      <c r="F1307" t="s">
        <v>4968</v>
      </c>
    </row>
    <row r="1308" spans="5:6" x14ac:dyDescent="0.35">
      <c r="E1308" t="s">
        <v>4969</v>
      </c>
      <c r="F1308" t="s">
        <v>4970</v>
      </c>
    </row>
    <row r="1309" spans="5:6" x14ac:dyDescent="0.35">
      <c r="E1309" t="s">
        <v>4971</v>
      </c>
      <c r="F1309" t="s">
        <v>4972</v>
      </c>
    </row>
    <row r="1310" spans="5:6" x14ac:dyDescent="0.35">
      <c r="E1310" t="s">
        <v>4973</v>
      </c>
      <c r="F1310" t="s">
        <v>4974</v>
      </c>
    </row>
    <row r="1311" spans="5:6" x14ac:dyDescent="0.35">
      <c r="E1311" t="s">
        <v>4975</v>
      </c>
      <c r="F1311" t="s">
        <v>4976</v>
      </c>
    </row>
    <row r="1312" spans="5:6" x14ac:dyDescent="0.35">
      <c r="E1312" t="s">
        <v>4977</v>
      </c>
      <c r="F1312" t="s">
        <v>4978</v>
      </c>
    </row>
    <row r="1313" spans="5:6" x14ac:dyDescent="0.35">
      <c r="E1313" t="s">
        <v>4979</v>
      </c>
      <c r="F1313" t="s">
        <v>4980</v>
      </c>
    </row>
    <row r="1314" spans="5:6" x14ac:dyDescent="0.35">
      <c r="E1314" t="s">
        <v>4981</v>
      </c>
      <c r="F1314" t="s">
        <v>4982</v>
      </c>
    </row>
    <row r="1315" spans="5:6" x14ac:dyDescent="0.35">
      <c r="E1315" t="s">
        <v>4983</v>
      </c>
      <c r="F1315" t="s">
        <v>4984</v>
      </c>
    </row>
    <row r="1316" spans="5:6" x14ac:dyDescent="0.35">
      <c r="E1316" t="s">
        <v>4985</v>
      </c>
      <c r="F1316" t="s">
        <v>4986</v>
      </c>
    </row>
    <row r="1317" spans="5:6" x14ac:dyDescent="0.35">
      <c r="E1317" t="s">
        <v>4987</v>
      </c>
      <c r="F1317" t="s">
        <v>4988</v>
      </c>
    </row>
    <row r="1318" spans="5:6" x14ac:dyDescent="0.35">
      <c r="E1318" t="s">
        <v>4989</v>
      </c>
      <c r="F1318" t="s">
        <v>4990</v>
      </c>
    </row>
    <row r="1319" spans="5:6" x14ac:dyDescent="0.35">
      <c r="E1319" t="s">
        <v>4991</v>
      </c>
      <c r="F1319" t="s">
        <v>4992</v>
      </c>
    </row>
    <row r="1320" spans="5:6" x14ac:dyDescent="0.35">
      <c r="E1320" t="s">
        <v>4993</v>
      </c>
      <c r="F1320" t="s">
        <v>4994</v>
      </c>
    </row>
    <row r="1321" spans="5:6" x14ac:dyDescent="0.35">
      <c r="E1321" t="s">
        <v>4995</v>
      </c>
      <c r="F1321" t="s">
        <v>4996</v>
      </c>
    </row>
    <row r="1322" spans="5:6" x14ac:dyDescent="0.35">
      <c r="E1322" t="s">
        <v>4997</v>
      </c>
      <c r="F1322" t="s">
        <v>4998</v>
      </c>
    </row>
    <row r="1323" spans="5:6" x14ac:dyDescent="0.35">
      <c r="E1323" t="s">
        <v>4999</v>
      </c>
      <c r="F1323" t="s">
        <v>5000</v>
      </c>
    </row>
    <row r="1324" spans="5:6" x14ac:dyDescent="0.35">
      <c r="E1324" t="s">
        <v>5001</v>
      </c>
      <c r="F1324" t="s">
        <v>5002</v>
      </c>
    </row>
    <row r="1325" spans="5:6" x14ac:dyDescent="0.35">
      <c r="E1325" t="s">
        <v>5003</v>
      </c>
      <c r="F1325" t="s">
        <v>5004</v>
      </c>
    </row>
    <row r="1326" spans="5:6" x14ac:dyDescent="0.35">
      <c r="E1326" t="s">
        <v>5005</v>
      </c>
      <c r="F1326" t="s">
        <v>5006</v>
      </c>
    </row>
    <row r="1327" spans="5:6" x14ac:dyDescent="0.35">
      <c r="E1327" t="s">
        <v>5007</v>
      </c>
      <c r="F1327" t="s">
        <v>5008</v>
      </c>
    </row>
    <row r="1328" spans="5:6" x14ac:dyDescent="0.35">
      <c r="E1328" t="s">
        <v>5009</v>
      </c>
      <c r="F1328" t="s">
        <v>5010</v>
      </c>
    </row>
    <row r="1329" spans="5:6" x14ac:dyDescent="0.35">
      <c r="E1329" t="s">
        <v>5011</v>
      </c>
      <c r="F1329" t="s">
        <v>5012</v>
      </c>
    </row>
    <row r="1330" spans="5:6" x14ac:dyDescent="0.35">
      <c r="E1330" t="s">
        <v>5013</v>
      </c>
      <c r="F1330" t="s">
        <v>5014</v>
      </c>
    </row>
    <row r="1331" spans="5:6" x14ac:dyDescent="0.35">
      <c r="E1331" t="s">
        <v>5015</v>
      </c>
      <c r="F1331" t="s">
        <v>5016</v>
      </c>
    </row>
    <row r="1332" spans="5:6" x14ac:dyDescent="0.35">
      <c r="E1332" t="s">
        <v>5017</v>
      </c>
      <c r="F1332" t="s">
        <v>5018</v>
      </c>
    </row>
    <row r="1333" spans="5:6" x14ac:dyDescent="0.35">
      <c r="E1333" t="s">
        <v>5019</v>
      </c>
      <c r="F1333" t="s">
        <v>5020</v>
      </c>
    </row>
    <row r="1334" spans="5:6" x14ac:dyDescent="0.35">
      <c r="E1334" t="s">
        <v>5021</v>
      </c>
      <c r="F1334" t="s">
        <v>5022</v>
      </c>
    </row>
    <row r="1335" spans="5:6" x14ac:dyDescent="0.35">
      <c r="E1335" t="s">
        <v>5023</v>
      </c>
      <c r="F1335" t="s">
        <v>5024</v>
      </c>
    </row>
    <row r="1336" spans="5:6" x14ac:dyDescent="0.35">
      <c r="E1336" t="s">
        <v>5025</v>
      </c>
      <c r="F1336" t="s">
        <v>5026</v>
      </c>
    </row>
    <row r="1337" spans="5:6" x14ac:dyDescent="0.35">
      <c r="E1337" t="s">
        <v>5027</v>
      </c>
      <c r="F1337" t="s">
        <v>5028</v>
      </c>
    </row>
    <row r="1338" spans="5:6" x14ac:dyDescent="0.35">
      <c r="E1338" t="s">
        <v>5029</v>
      </c>
      <c r="F1338" t="s">
        <v>5030</v>
      </c>
    </row>
    <row r="1339" spans="5:6" x14ac:dyDescent="0.35">
      <c r="E1339" t="s">
        <v>5031</v>
      </c>
      <c r="F1339" t="s">
        <v>5032</v>
      </c>
    </row>
    <row r="1340" spans="5:6" x14ac:dyDescent="0.35">
      <c r="E1340" t="s">
        <v>5033</v>
      </c>
      <c r="F1340" t="s">
        <v>5034</v>
      </c>
    </row>
    <row r="1341" spans="5:6" x14ac:dyDescent="0.35">
      <c r="E1341" t="s">
        <v>5035</v>
      </c>
      <c r="F1341" t="s">
        <v>5036</v>
      </c>
    </row>
    <row r="1342" spans="5:6" x14ac:dyDescent="0.35">
      <c r="E1342" t="s">
        <v>5037</v>
      </c>
      <c r="F1342" t="s">
        <v>5038</v>
      </c>
    </row>
    <row r="1343" spans="5:6" x14ac:dyDescent="0.35">
      <c r="E1343" t="s">
        <v>5039</v>
      </c>
      <c r="F1343" t="s">
        <v>5040</v>
      </c>
    </row>
    <row r="1344" spans="5:6" x14ac:dyDescent="0.35">
      <c r="E1344" t="s">
        <v>5041</v>
      </c>
      <c r="F1344" t="s">
        <v>5042</v>
      </c>
    </row>
    <row r="1345" spans="5:9" x14ac:dyDescent="0.35">
      <c r="E1345" t="s">
        <v>5043</v>
      </c>
      <c r="F1345" t="s">
        <v>5044</v>
      </c>
    </row>
    <row r="1346" spans="5:9" x14ac:dyDescent="0.35">
      <c r="E1346" t="s">
        <v>5045</v>
      </c>
      <c r="F1346" t="s">
        <v>5046</v>
      </c>
    </row>
    <row r="1347" spans="5:9" x14ac:dyDescent="0.35">
      <c r="E1347" t="s">
        <v>5047</v>
      </c>
      <c r="F1347" t="s">
        <v>5048</v>
      </c>
    </row>
    <row r="1348" spans="5:9" x14ac:dyDescent="0.35">
      <c r="E1348" t="s">
        <v>5049</v>
      </c>
      <c r="F1348" t="s">
        <v>5050</v>
      </c>
    </row>
    <row r="1349" spans="5:9" x14ac:dyDescent="0.35">
      <c r="E1349" t="s">
        <v>5051</v>
      </c>
      <c r="F1349" t="s">
        <v>5052</v>
      </c>
    </row>
    <row r="1350" spans="5:9" x14ac:dyDescent="0.35">
      <c r="E1350" t="s">
        <v>5053</v>
      </c>
      <c r="F1350" t="s">
        <v>5054</v>
      </c>
    </row>
    <row r="1351" spans="5:9" x14ac:dyDescent="0.35">
      <c r="E1351" t="s">
        <v>5055</v>
      </c>
      <c r="F1351" t="s">
        <v>5056</v>
      </c>
    </row>
    <row r="1352" spans="5:9" x14ac:dyDescent="0.35">
      <c r="E1352" t="s">
        <v>5057</v>
      </c>
      <c r="F1352" t="s">
        <v>5058</v>
      </c>
    </row>
    <row r="1353" spans="5:9" x14ac:dyDescent="0.35">
      <c r="E1353" t="s">
        <v>5059</v>
      </c>
      <c r="F1353" t="s">
        <v>5060</v>
      </c>
    </row>
    <row r="1354" spans="5:9" x14ac:dyDescent="0.35">
      <c r="E1354" t="s">
        <v>5061</v>
      </c>
      <c r="F1354" t="s">
        <v>5062</v>
      </c>
    </row>
    <row r="1355" spans="5:9" x14ac:dyDescent="0.35">
      <c r="E1355" t="s">
        <v>5063</v>
      </c>
      <c r="F1355" t="s">
        <v>5064</v>
      </c>
    </row>
    <row r="1356" spans="5:9" x14ac:dyDescent="0.35">
      <c r="E1356" t="s">
        <v>5065</v>
      </c>
      <c r="F1356" t="s">
        <v>5066</v>
      </c>
      <c r="I1356">
        <v>10</v>
      </c>
    </row>
    <row r="1357" spans="5:9" x14ac:dyDescent="0.35">
      <c r="E1357" t="s">
        <v>5067</v>
      </c>
      <c r="F1357" t="s">
        <v>5068</v>
      </c>
      <c r="I1357">
        <v>14</v>
      </c>
    </row>
    <row r="1358" spans="5:9" x14ac:dyDescent="0.35">
      <c r="E1358" t="s">
        <v>5069</v>
      </c>
      <c r="F1358" t="s">
        <v>5070</v>
      </c>
      <c r="I1358">
        <v>21</v>
      </c>
    </row>
    <row r="1359" spans="5:9" x14ac:dyDescent="0.35">
      <c r="E1359" t="s">
        <v>5071</v>
      </c>
      <c r="F1359" t="s">
        <v>5072</v>
      </c>
      <c r="I1359">
        <v>24</v>
      </c>
    </row>
    <row r="1360" spans="5:9" x14ac:dyDescent="0.35">
      <c r="E1360" t="s">
        <v>5073</v>
      </c>
      <c r="F1360" t="s">
        <v>5074</v>
      </c>
      <c r="I1360">
        <v>25</v>
      </c>
    </row>
    <row r="1361" spans="5:9" x14ac:dyDescent="0.35">
      <c r="E1361" t="s">
        <v>5075</v>
      </c>
      <c r="F1361" t="s">
        <v>5076</v>
      </c>
      <c r="I1361">
        <v>30</v>
      </c>
    </row>
    <row r="1362" spans="5:9" x14ac:dyDescent="0.35">
      <c r="E1362" t="s">
        <v>5077</v>
      </c>
      <c r="F1362" t="s">
        <v>5078</v>
      </c>
      <c r="I1362">
        <v>35</v>
      </c>
    </row>
    <row r="1363" spans="5:9" x14ac:dyDescent="0.35">
      <c r="E1363" t="s">
        <v>5079</v>
      </c>
      <c r="F1363" t="s">
        <v>5080</v>
      </c>
      <c r="I1363">
        <v>38</v>
      </c>
    </row>
    <row r="1364" spans="5:9" x14ac:dyDescent="0.35">
      <c r="E1364" t="s">
        <v>5081</v>
      </c>
      <c r="F1364" t="s">
        <v>5082</v>
      </c>
      <c r="I1364">
        <v>40</v>
      </c>
    </row>
    <row r="1365" spans="5:9" x14ac:dyDescent="0.35">
      <c r="E1365" t="s">
        <v>5083</v>
      </c>
      <c r="F1365" t="s">
        <v>5084</v>
      </c>
      <c r="I1365">
        <v>45</v>
      </c>
    </row>
    <row r="1366" spans="5:9" x14ac:dyDescent="0.35">
      <c r="E1366" t="s">
        <v>5085</v>
      </c>
      <c r="F1366" t="s">
        <v>5086</v>
      </c>
      <c r="I1366">
        <v>60</v>
      </c>
    </row>
    <row r="1367" spans="5:9" x14ac:dyDescent="0.35">
      <c r="E1367" t="s">
        <v>5087</v>
      </c>
      <c r="F1367" t="s">
        <v>5088</v>
      </c>
      <c r="I1367">
        <v>3</v>
      </c>
    </row>
    <row r="1368" spans="5:9" x14ac:dyDescent="0.35">
      <c r="E1368" t="s">
        <v>5089</v>
      </c>
      <c r="F1368" t="s">
        <v>5090</v>
      </c>
      <c r="I1368">
        <v>7</v>
      </c>
    </row>
    <row r="1369" spans="5:9" x14ac:dyDescent="0.35">
      <c r="E1369" t="s">
        <v>5091</v>
      </c>
      <c r="F1369" t="s">
        <v>5092</v>
      </c>
      <c r="I1369">
        <v>90</v>
      </c>
    </row>
    <row r="1370" spans="5:9" x14ac:dyDescent="0.35">
      <c r="E1370" t="s">
        <v>5093</v>
      </c>
      <c r="F1370" t="s">
        <v>5094</v>
      </c>
    </row>
    <row r="1371" spans="5:9" x14ac:dyDescent="0.35">
      <c r="E1371" t="s">
        <v>5095</v>
      </c>
      <c r="F1371" t="s">
        <v>5096</v>
      </c>
    </row>
    <row r="1372" spans="5:9" x14ac:dyDescent="0.35">
      <c r="E1372" t="s">
        <v>5097</v>
      </c>
      <c r="F1372" s="68">
        <v>39010</v>
      </c>
    </row>
    <row r="1373" spans="5:9" x14ac:dyDescent="0.35">
      <c r="E1373" t="s">
        <v>5098</v>
      </c>
      <c r="F1373" t="s">
        <v>5099</v>
      </c>
      <c r="G1373">
        <v>0.03</v>
      </c>
    </row>
    <row r="1374" spans="5:9" x14ac:dyDescent="0.35">
      <c r="E1374" t="s">
        <v>5100</v>
      </c>
      <c r="F1374" t="s">
        <v>5101</v>
      </c>
    </row>
    <row r="1375" spans="5:9" x14ac:dyDescent="0.35">
      <c r="E1375" t="s">
        <v>5102</v>
      </c>
      <c r="F1375" t="s">
        <v>5103</v>
      </c>
    </row>
    <row r="1376" spans="5:9" x14ac:dyDescent="0.35">
      <c r="E1376" t="s">
        <v>5104</v>
      </c>
      <c r="F1376" t="s">
        <v>5105</v>
      </c>
      <c r="I1376">
        <v>50</v>
      </c>
    </row>
    <row r="1377" spans="5:9" x14ac:dyDescent="0.35">
      <c r="E1377" t="s">
        <v>5106</v>
      </c>
      <c r="F1377" t="s">
        <v>5107</v>
      </c>
    </row>
    <row r="1378" spans="5:9" x14ac:dyDescent="0.35">
      <c r="E1378" t="s">
        <v>5108</v>
      </c>
      <c r="F1378" s="68">
        <v>40480</v>
      </c>
    </row>
    <row r="1379" spans="5:9" x14ac:dyDescent="0.35">
      <c r="E1379" t="s">
        <v>5109</v>
      </c>
      <c r="F1379" t="s">
        <v>5110</v>
      </c>
    </row>
    <row r="1380" spans="5:9" x14ac:dyDescent="0.35">
      <c r="E1380" t="s">
        <v>5111</v>
      </c>
      <c r="F1380" s="68">
        <v>40826</v>
      </c>
    </row>
    <row r="1381" spans="5:9" x14ac:dyDescent="0.35">
      <c r="E1381" t="s">
        <v>5112</v>
      </c>
      <c r="F1381" t="s">
        <v>5113</v>
      </c>
    </row>
    <row r="1382" spans="5:9" x14ac:dyDescent="0.35">
      <c r="E1382" t="s">
        <v>5114</v>
      </c>
      <c r="F1382" t="s">
        <v>5115</v>
      </c>
    </row>
    <row r="1383" spans="5:9" x14ac:dyDescent="0.35">
      <c r="E1383" t="s">
        <v>5116</v>
      </c>
      <c r="F1383" t="s">
        <v>5117</v>
      </c>
    </row>
    <row r="1384" spans="5:9" x14ac:dyDescent="0.35">
      <c r="E1384" t="s">
        <v>5118</v>
      </c>
      <c r="F1384" t="s">
        <v>5119</v>
      </c>
    </row>
    <row r="1385" spans="5:9" x14ac:dyDescent="0.35">
      <c r="E1385" t="s">
        <v>5120</v>
      </c>
      <c r="F1385" t="s">
        <v>5121</v>
      </c>
    </row>
    <row r="1386" spans="5:9" x14ac:dyDescent="0.35">
      <c r="E1386" t="s">
        <v>5122</v>
      </c>
      <c r="F1386" t="s">
        <v>5123</v>
      </c>
    </row>
    <row r="1387" spans="5:9" x14ac:dyDescent="0.35">
      <c r="E1387" t="s">
        <v>5124</v>
      </c>
      <c r="F1387" t="s">
        <v>5125</v>
      </c>
    </row>
    <row r="1388" spans="5:9" x14ac:dyDescent="0.35">
      <c r="E1388" t="s">
        <v>5126</v>
      </c>
      <c r="F1388" t="s">
        <v>5127</v>
      </c>
      <c r="I1388">
        <v>70</v>
      </c>
    </row>
    <row r="1389" spans="5:9" x14ac:dyDescent="0.35">
      <c r="E1389" t="s">
        <v>5128</v>
      </c>
      <c r="F1389" t="s">
        <v>5129</v>
      </c>
    </row>
    <row r="1390" spans="5:9" x14ac:dyDescent="0.35">
      <c r="E1390" t="s">
        <v>5130</v>
      </c>
      <c r="F1390" t="s">
        <v>5131</v>
      </c>
    </row>
    <row r="1391" spans="5:9" x14ac:dyDescent="0.35">
      <c r="E1391" t="s">
        <v>5132</v>
      </c>
      <c r="F1391" t="s">
        <v>5133</v>
      </c>
      <c r="I1391">
        <v>75</v>
      </c>
    </row>
    <row r="1392" spans="5:9" x14ac:dyDescent="0.35">
      <c r="E1392" t="s">
        <v>5134</v>
      </c>
      <c r="F1392" t="s">
        <v>5135</v>
      </c>
      <c r="I1392">
        <v>56</v>
      </c>
    </row>
    <row r="1393" spans="5:9" x14ac:dyDescent="0.35">
      <c r="E1393" t="s">
        <v>5136</v>
      </c>
      <c r="F1393" t="s">
        <v>5137</v>
      </c>
      <c r="I1393">
        <v>63</v>
      </c>
    </row>
    <row r="1394" spans="5:9" x14ac:dyDescent="0.35">
      <c r="E1394" t="s">
        <v>5138</v>
      </c>
      <c r="F1394" t="s">
        <v>5139</v>
      </c>
      <c r="I1394">
        <v>80</v>
      </c>
    </row>
    <row r="1395" spans="5:9" x14ac:dyDescent="0.35">
      <c r="E1395" t="s">
        <v>5140</v>
      </c>
      <c r="F1395" t="s">
        <v>5141</v>
      </c>
      <c r="I1395">
        <v>65</v>
      </c>
    </row>
    <row r="1396" spans="5:9" x14ac:dyDescent="0.35">
      <c r="E1396" t="s">
        <v>5142</v>
      </c>
      <c r="F1396" t="s">
        <v>5143</v>
      </c>
      <c r="I1396">
        <v>84</v>
      </c>
    </row>
    <row r="1397" spans="5:9" x14ac:dyDescent="0.35">
      <c r="E1397" t="s">
        <v>5144</v>
      </c>
      <c r="F1397" t="s">
        <v>5145</v>
      </c>
      <c r="I1397">
        <v>98</v>
      </c>
    </row>
    <row r="1398" spans="5:9" x14ac:dyDescent="0.35">
      <c r="E1398" t="s">
        <v>5146</v>
      </c>
      <c r="F1398" t="s">
        <v>5147</v>
      </c>
      <c r="I1398">
        <v>120</v>
      </c>
    </row>
    <row r="1399" spans="5:9" x14ac:dyDescent="0.35">
      <c r="E1399" t="s">
        <v>5148</v>
      </c>
      <c r="F1399" t="s">
        <v>5149</v>
      </c>
    </row>
    <row r="1400" spans="5:9" x14ac:dyDescent="0.35">
      <c r="E1400" t="s">
        <v>5150</v>
      </c>
      <c r="F1400" t="s">
        <v>5151</v>
      </c>
      <c r="I1400">
        <v>1</v>
      </c>
    </row>
    <row r="1401" spans="5:9" x14ac:dyDescent="0.35">
      <c r="E1401" t="s">
        <v>5152</v>
      </c>
      <c r="F1401" t="s">
        <v>5153</v>
      </c>
    </row>
    <row r="1402" spans="5:9" x14ac:dyDescent="0.35">
      <c r="E1402" t="s">
        <v>5154</v>
      </c>
      <c r="F1402" t="s">
        <v>5155</v>
      </c>
      <c r="I1402">
        <v>7</v>
      </c>
    </row>
    <row r="1403" spans="5:9" x14ac:dyDescent="0.35">
      <c r="E1403" t="s">
        <v>5156</v>
      </c>
      <c r="F1403" t="s">
        <v>4530</v>
      </c>
      <c r="I1403">
        <v>7</v>
      </c>
    </row>
    <row r="1404" spans="5:9" x14ac:dyDescent="0.35">
      <c r="E1404" t="s">
        <v>5157</v>
      </c>
      <c r="F1404" t="s">
        <v>5158</v>
      </c>
      <c r="I1404">
        <v>10</v>
      </c>
    </row>
    <row r="1405" spans="5:9" x14ac:dyDescent="0.35">
      <c r="E1405" t="s">
        <v>5159</v>
      </c>
      <c r="F1405" t="s">
        <v>5160</v>
      </c>
      <c r="I1405">
        <v>15</v>
      </c>
    </row>
    <row r="1406" spans="5:9" x14ac:dyDescent="0.35">
      <c r="E1406" t="s">
        <v>5161</v>
      </c>
      <c r="F1406" t="s">
        <v>5162</v>
      </c>
      <c r="I1406">
        <v>20</v>
      </c>
    </row>
    <row r="1407" spans="5:9" x14ac:dyDescent="0.35">
      <c r="E1407" t="s">
        <v>5163</v>
      </c>
      <c r="F1407" t="s">
        <v>5164</v>
      </c>
      <c r="I1407">
        <v>21</v>
      </c>
    </row>
    <row r="1408" spans="5:9" x14ac:dyDescent="0.35">
      <c r="E1408" t="s">
        <v>5165</v>
      </c>
      <c r="F1408" t="s">
        <v>5166</v>
      </c>
      <c r="I1408">
        <v>25</v>
      </c>
    </row>
    <row r="1409" spans="5:9" x14ac:dyDescent="0.35">
      <c r="E1409" t="s">
        <v>5167</v>
      </c>
      <c r="F1409" t="s">
        <v>5168</v>
      </c>
      <c r="I1409">
        <v>28</v>
      </c>
    </row>
    <row r="1410" spans="5:9" x14ac:dyDescent="0.35">
      <c r="E1410" t="s">
        <v>5169</v>
      </c>
      <c r="F1410" t="s">
        <v>5170</v>
      </c>
      <c r="I1410">
        <v>30</v>
      </c>
    </row>
    <row r="1411" spans="5:9" x14ac:dyDescent="0.35">
      <c r="E1411" t="s">
        <v>5171</v>
      </c>
      <c r="F1411" t="s">
        <v>5172</v>
      </c>
      <c r="I1411">
        <v>32</v>
      </c>
    </row>
    <row r="1412" spans="5:9" x14ac:dyDescent="0.35">
      <c r="E1412" t="s">
        <v>5173</v>
      </c>
      <c r="F1412" t="s">
        <v>5174</v>
      </c>
      <c r="I1412">
        <v>35</v>
      </c>
    </row>
    <row r="1413" spans="5:9" x14ac:dyDescent="0.35">
      <c r="E1413" t="s">
        <v>5175</v>
      </c>
      <c r="F1413" t="s">
        <v>5176</v>
      </c>
      <c r="I1413">
        <v>40</v>
      </c>
    </row>
    <row r="1414" spans="5:9" x14ac:dyDescent="0.35">
      <c r="E1414" t="s">
        <v>5177</v>
      </c>
      <c r="F1414" t="s">
        <v>5178</v>
      </c>
      <c r="I1414">
        <v>42</v>
      </c>
    </row>
    <row r="1415" spans="5:9" x14ac:dyDescent="0.35">
      <c r="E1415" t="s">
        <v>5179</v>
      </c>
      <c r="F1415" t="s">
        <v>5180</v>
      </c>
      <c r="I1415">
        <v>45</v>
      </c>
    </row>
    <row r="1416" spans="5:9" x14ac:dyDescent="0.35">
      <c r="E1416" t="s">
        <v>5181</v>
      </c>
      <c r="F1416" t="s">
        <v>5182</v>
      </c>
      <c r="I1416">
        <v>47</v>
      </c>
    </row>
    <row r="1417" spans="5:9" x14ac:dyDescent="0.35">
      <c r="E1417" t="s">
        <v>5183</v>
      </c>
      <c r="F1417" t="s">
        <v>5184</v>
      </c>
      <c r="I1417">
        <v>49</v>
      </c>
    </row>
    <row r="1418" spans="5:9" x14ac:dyDescent="0.35">
      <c r="E1418" t="s">
        <v>5185</v>
      </c>
      <c r="F1418" t="s">
        <v>5186</v>
      </c>
      <c r="I1418">
        <v>50</v>
      </c>
    </row>
    <row r="1419" spans="5:9" x14ac:dyDescent="0.35">
      <c r="E1419" t="s">
        <v>5187</v>
      </c>
      <c r="F1419" t="s">
        <v>5188</v>
      </c>
      <c r="I1419">
        <v>54</v>
      </c>
    </row>
    <row r="1420" spans="5:9" x14ac:dyDescent="0.35">
      <c r="E1420" t="s">
        <v>5189</v>
      </c>
      <c r="F1420" t="s">
        <v>5190</v>
      </c>
      <c r="I1420">
        <v>55</v>
      </c>
    </row>
    <row r="1421" spans="5:9" x14ac:dyDescent="0.35">
      <c r="E1421" t="s">
        <v>5191</v>
      </c>
      <c r="F1421" t="s">
        <v>5192</v>
      </c>
      <c r="I1421">
        <v>60</v>
      </c>
    </row>
    <row r="1422" spans="5:9" x14ac:dyDescent="0.35">
      <c r="E1422" t="s">
        <v>5193</v>
      </c>
      <c r="F1422" t="s">
        <v>5194</v>
      </c>
      <c r="I1422">
        <v>65</v>
      </c>
    </row>
    <row r="1423" spans="5:9" x14ac:dyDescent="0.35">
      <c r="E1423" t="s">
        <v>5195</v>
      </c>
      <c r="F1423" t="s">
        <v>5196</v>
      </c>
      <c r="I1423">
        <v>70</v>
      </c>
    </row>
    <row r="1424" spans="5:9" x14ac:dyDescent="0.35">
      <c r="E1424" t="s">
        <v>5197</v>
      </c>
      <c r="F1424" t="s">
        <v>4546</v>
      </c>
      <c r="I1424">
        <v>70</v>
      </c>
    </row>
    <row r="1425" spans="5:9" x14ac:dyDescent="0.35">
      <c r="E1425" t="s">
        <v>5198</v>
      </c>
      <c r="F1425" t="s">
        <v>5199</v>
      </c>
      <c r="I1425">
        <v>75</v>
      </c>
    </row>
    <row r="1426" spans="5:9" x14ac:dyDescent="0.35">
      <c r="E1426" t="s">
        <v>5200</v>
      </c>
      <c r="F1426" t="s">
        <v>5201</v>
      </c>
      <c r="I1426">
        <v>77</v>
      </c>
    </row>
    <row r="1427" spans="5:9" x14ac:dyDescent="0.35">
      <c r="E1427" t="s">
        <v>5202</v>
      </c>
      <c r="F1427" t="s">
        <v>5203</v>
      </c>
      <c r="I1427">
        <v>80</v>
      </c>
    </row>
    <row r="1428" spans="5:9" x14ac:dyDescent="0.35">
      <c r="E1428" t="s">
        <v>5204</v>
      </c>
      <c r="F1428" t="s">
        <v>5205</v>
      </c>
      <c r="I1428">
        <v>84</v>
      </c>
    </row>
    <row r="1429" spans="5:9" x14ac:dyDescent="0.35">
      <c r="E1429" t="s">
        <v>5206</v>
      </c>
      <c r="F1429" t="s">
        <v>5207</v>
      </c>
      <c r="I1429">
        <v>85</v>
      </c>
    </row>
    <row r="1430" spans="5:9" x14ac:dyDescent="0.35">
      <c r="E1430" t="s">
        <v>5208</v>
      </c>
      <c r="F1430" t="s">
        <v>5209</v>
      </c>
      <c r="I1430">
        <v>90</v>
      </c>
    </row>
    <row r="1431" spans="5:9" x14ac:dyDescent="0.35">
      <c r="E1431" t="s">
        <v>5210</v>
      </c>
      <c r="F1431" t="s">
        <v>5211</v>
      </c>
      <c r="I1431">
        <v>91</v>
      </c>
    </row>
    <row r="1432" spans="5:9" x14ac:dyDescent="0.35">
      <c r="E1432" t="s">
        <v>5212</v>
      </c>
      <c r="F1432" t="s">
        <v>5213</v>
      </c>
      <c r="I1432">
        <v>92</v>
      </c>
    </row>
    <row r="1433" spans="5:9" x14ac:dyDescent="0.35">
      <c r="E1433" t="s">
        <v>5214</v>
      </c>
      <c r="F1433" t="s">
        <v>5215</v>
      </c>
      <c r="I1433">
        <v>98</v>
      </c>
    </row>
    <row r="1434" spans="5:9" x14ac:dyDescent="0.35">
      <c r="E1434" t="s">
        <v>5216</v>
      </c>
      <c r="F1434" t="s">
        <v>5217</v>
      </c>
    </row>
    <row r="1435" spans="5:9" x14ac:dyDescent="0.35">
      <c r="E1435" t="s">
        <v>5218</v>
      </c>
      <c r="F1435" t="s">
        <v>5219</v>
      </c>
      <c r="I1435">
        <v>15</v>
      </c>
    </row>
    <row r="1436" spans="5:9" x14ac:dyDescent="0.35">
      <c r="E1436" t="s">
        <v>5220</v>
      </c>
      <c r="F1436" t="s">
        <v>5221</v>
      </c>
    </row>
    <row r="1437" spans="5:9" x14ac:dyDescent="0.35">
      <c r="E1437" t="s">
        <v>5222</v>
      </c>
      <c r="F1437" t="s">
        <v>5223</v>
      </c>
    </row>
    <row r="1438" spans="5:9" x14ac:dyDescent="0.35">
      <c r="E1438" t="s">
        <v>5224</v>
      </c>
      <c r="F1438" t="s">
        <v>5225</v>
      </c>
    </row>
  </sheetData>
  <autoFilter ref="E1:I1438" xr:uid="{AE1DE9BB-BF23-46AF-B1C8-90658B3C369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5e30a48-a466-4a45-9125-20b636b3ead3">
      <UserInfo>
        <DisplayName>Gawryluk-Dudzinska, Malgorzata</DisplayName>
        <AccountId>31</AccountId>
        <AccountType/>
      </UserInfo>
      <UserInfo>
        <DisplayName>Namysl, Marcin</DisplayName>
        <AccountId>78</AccountId>
        <AccountType/>
      </UserInfo>
      <UserInfo>
        <DisplayName>Porebski, Slawomir</DisplayName>
        <AccountId>12</AccountId>
        <AccountType/>
      </UserInfo>
      <UserInfo>
        <DisplayName>Gach, Michalina</DisplayName>
        <AccountId>139</AccountId>
        <AccountType/>
      </UserInfo>
      <UserInfo>
        <DisplayName>Janus, Piotr</DisplayName>
        <AccountId>30</AccountId>
        <AccountType/>
      </UserInfo>
      <UserInfo>
        <DisplayName>Hojan, Agnieszka</DisplayName>
        <AccountId>151</AccountId>
        <AccountType/>
      </UserInfo>
      <UserInfo>
        <DisplayName>Deptuch, Dariusz</DisplayName>
        <AccountId>60</AccountId>
        <AccountType/>
      </UserInfo>
      <UserInfo>
        <DisplayName>Lazewska, Zofia</DisplayName>
        <AccountId>152</AccountId>
        <AccountType/>
      </UserInfo>
      <UserInfo>
        <DisplayName>Mrozek, Natalia</DisplayName>
        <AccountId>153</AccountId>
        <AccountType/>
      </UserInfo>
      <UserInfo>
        <DisplayName>Faste, Emilia</DisplayName>
        <AccountId>154</AccountId>
        <AccountType/>
      </UserInfo>
      <UserInfo>
        <DisplayName>Popova, Olga</DisplayName>
        <AccountId>155</AccountId>
        <AccountType/>
      </UserInfo>
      <UserInfo>
        <DisplayName>Todorova, Polina</DisplayName>
        <AccountId>102</AccountId>
        <AccountType/>
      </UserInfo>
      <UserInfo>
        <DisplayName>Kuzmanov, Sebastian</DisplayName>
        <AccountId>156</AccountId>
        <AccountType/>
      </UserInfo>
      <UserInfo>
        <DisplayName>Khachaturova, Evelina</DisplayName>
        <AccountId>157</AccountId>
        <AccountType/>
      </UserInfo>
      <UserInfo>
        <DisplayName>Kroczak, Lukasz</DisplayName>
        <AccountId>158</AccountId>
        <AccountType/>
      </UserInfo>
      <UserInfo>
        <DisplayName>Grochocka, Malgorzata</DisplayName>
        <AccountId>45</AccountId>
        <AccountType/>
      </UserInfo>
      <UserInfo>
        <DisplayName>Malek, Mariusz</DisplayName>
        <AccountId>43</AccountId>
        <AccountType/>
      </UserInfo>
      <UserInfo>
        <DisplayName>Konuc, Agnieszka</DisplayName>
        <AccountId>61</AccountId>
        <AccountType/>
      </UserInfo>
      <UserInfo>
        <DisplayName>Lechtanski, Janusz</DisplayName>
        <AccountId>65</AccountId>
        <AccountType/>
      </UserInfo>
      <UserInfo>
        <DisplayName>Baczek, Tadeusz</DisplayName>
        <AccountId>54</AccountId>
        <AccountType/>
      </UserInfo>
      <UserInfo>
        <DisplayName>Kubicki, Lukasz</DisplayName>
        <AccountId>40</AccountId>
        <AccountType/>
      </UserInfo>
      <UserInfo>
        <DisplayName>Dyga, Dariusz</DisplayName>
        <AccountId>42</AccountId>
        <AccountType/>
      </UserInfo>
      <UserInfo>
        <DisplayName>Mucha, Piotr</DisplayName>
        <AccountId>50</AccountId>
        <AccountType/>
      </UserInfo>
      <UserInfo>
        <DisplayName>Sulkowski, Tomasz</DisplayName>
        <AccountId>57</AccountId>
        <AccountType/>
      </UserInfo>
      <UserInfo>
        <DisplayName>Lassota, Marek</DisplayName>
        <AccountId>47</AccountId>
        <AccountType/>
      </UserInfo>
      <UserInfo>
        <DisplayName>Zachorodny, Mariusz</DisplayName>
        <AccountId>52</AccountId>
        <AccountType/>
      </UserInfo>
      <UserInfo>
        <DisplayName>Pinkowski, Michal</DisplayName>
        <AccountId>23</AccountId>
        <AccountType/>
      </UserInfo>
      <UserInfo>
        <DisplayName>Troc, Aneta</DisplayName>
        <AccountId>59</AccountId>
        <AccountType/>
      </UserInfo>
      <UserInfo>
        <DisplayName>Grycko, Tomasz</DisplayName>
        <AccountId>165</AccountId>
        <AccountType/>
      </UserInfo>
      <UserInfo>
        <DisplayName>Kuszlik, Malgorzata</DisplayName>
        <AccountId>166</AccountId>
        <AccountType/>
      </UserInfo>
      <UserInfo>
        <DisplayName>Kranc, Patryk</DisplayName>
        <AccountId>150</AccountId>
        <AccountType/>
      </UserInfo>
      <UserInfo>
        <DisplayName>Goronski, Krzysztof</DisplayName>
        <AccountId>205</AccountId>
        <AccountType/>
      </UserInfo>
      <UserInfo>
        <DisplayName>Wagner, Anna</DisplayName>
        <AccountId>162</AccountId>
        <AccountType/>
      </UserInfo>
      <UserInfo>
        <DisplayName>Wojciechowski, Arkadiusz</DisplayName>
        <AccountId>225</AccountId>
        <AccountType/>
      </UserInfo>
      <UserInfo>
        <DisplayName>Krzysik, Przemyslaw</DisplayName>
        <AccountId>226</AccountId>
        <AccountType/>
      </UserInfo>
      <UserInfo>
        <DisplayName>Kamecka, Maja</DisplayName>
        <AccountId>28</AccountId>
        <AccountType/>
      </UserInfo>
      <UserInfo>
        <DisplayName>Rotowska, Iga</DisplayName>
        <AccountId>17</AccountId>
        <AccountType/>
      </UserInfo>
      <UserInfo>
        <DisplayName>Nickel, Barbara</DisplayName>
        <AccountId>33</AccountId>
        <AccountType/>
      </UserInfo>
      <UserInfo>
        <DisplayName>Janicki, Adrian</DisplayName>
        <AccountId>255</AccountId>
        <AccountType/>
      </UserInfo>
      <UserInfo>
        <DisplayName>Mrozek, Jolanta</DisplayName>
        <AccountId>159</AccountId>
        <AccountType/>
      </UserInfo>
      <UserInfo>
        <DisplayName>Szewczuk, Beata</DisplayName>
        <AccountId>160</AccountId>
        <AccountType/>
      </UserInfo>
    </SharedWithUsers>
    <lcf76f155ced4ddcb4097134ff3c332f xmlns="de8e331e-79a7-4373-973a-2926abad6981">
      <Terms xmlns="http://schemas.microsoft.com/office/infopath/2007/PartnerControls"/>
    </lcf76f155ced4ddcb4097134ff3c332f>
    <TaxCatchAll xmlns="95e30a48-a466-4a45-9125-20b636b3ead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AF0B8AEA59284296CD4B9FC88AC1D9" ma:contentTypeVersion="14" ma:contentTypeDescription="Create a new document." ma:contentTypeScope="" ma:versionID="2565e9fead9df6f54f283bcf6cae9bf2">
  <xsd:schema xmlns:xsd="http://www.w3.org/2001/XMLSchema" xmlns:xs="http://www.w3.org/2001/XMLSchema" xmlns:p="http://schemas.microsoft.com/office/2006/metadata/properties" xmlns:ns2="de8e331e-79a7-4373-973a-2926abad6981" xmlns:ns3="95e30a48-a466-4a45-9125-20b636b3ead3" targetNamespace="http://schemas.microsoft.com/office/2006/metadata/properties" ma:root="true" ma:fieldsID="255aae9ad1179b652f7c6047126c5fbe" ns2:_="" ns3:_="">
    <xsd:import namespace="de8e331e-79a7-4373-973a-2926abad6981"/>
    <xsd:import namespace="95e30a48-a466-4a45-9125-20b636b3ea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e331e-79a7-4373-973a-2926abad69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4e013ed-1788-405b-9fff-896a6a63b3c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e30a48-a466-4a45-9125-20b636b3ea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a728dce-c742-4603-af5d-0d660920c631}" ma:internalName="TaxCatchAll" ma:showField="CatchAllData" ma:web="95e30a48-a466-4a45-9125-20b636b3ea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A2E9CDB5-B4CF-4FAF-BEB1-C771A3614B68}">
  <ds:schemaRefs>
    <ds:schemaRef ds:uri="http://schemas.microsoft.com/sharepoint/v3/contenttype/forms"/>
  </ds:schemaRefs>
</ds:datastoreItem>
</file>

<file path=customXml/itemProps2.xml><?xml version="1.0" encoding="utf-8"?>
<ds:datastoreItem xmlns:ds="http://schemas.openxmlformats.org/officeDocument/2006/customXml" ds:itemID="{8A7FCE65-4DCB-4DAF-B258-C97841C69B9B}">
  <ds:schemaRefs>
    <ds:schemaRef ds:uri="http://schemas.microsoft.com/office/2006/metadata/properties"/>
    <ds:schemaRef ds:uri="de8e331e-79a7-4373-973a-2926abad6981"/>
    <ds:schemaRef ds:uri="http://purl.org/dc/elements/1.1/"/>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95e30a48-a466-4a45-9125-20b636b3ead3"/>
    <ds:schemaRef ds:uri="http://www.w3.org/XML/1998/namespace"/>
    <ds:schemaRef ds:uri="http://purl.org/dc/terms/"/>
  </ds:schemaRefs>
</ds:datastoreItem>
</file>

<file path=customXml/itemProps3.xml><?xml version="1.0" encoding="utf-8"?>
<ds:datastoreItem xmlns:ds="http://schemas.openxmlformats.org/officeDocument/2006/customXml" ds:itemID="{80B2E6AB-4EE8-4B03-A0AC-67886271D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8e331e-79a7-4373-973a-2926abad6981"/>
    <ds:schemaRef ds:uri="95e30a48-a466-4a45-9125-20b636b3e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BD7470B-16A5-4A8A-B67A-1D0181C17C0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Druk zamówień</vt:lpstr>
      <vt:lpstr>PC2 code</vt:lpstr>
      <vt:lpstr>Payment Term</vt:lpstr>
      <vt:lpstr>'Druk zamówień'!Tytuły_wydruku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Supranowicz, Aleksandra</dc:creator>
  <cp:keywords/>
  <dc:description/>
  <cp:lastModifiedBy>Troc, Aneta</cp:lastModifiedBy>
  <cp:revision/>
  <dcterms:created xsi:type="dcterms:W3CDTF">2017-12-19T12:05:27Z</dcterms:created>
  <dcterms:modified xsi:type="dcterms:W3CDTF">2025-03-13T21:18:38Z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0x010100ABAF0B8AEA59284296CD4B9FC88AC1D9</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